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ROGRAMMATION Paris Vma 14km" sheetId="1" r:id="rId1"/>
    <sheet name="Paris 4 séances" sheetId="2" r:id="rId2"/>
    <sheet name="PROGRAMMATION Paris Vma 17km" sheetId="3" r:id="rId3"/>
    <sheet name="Paris 5 séances" sheetId="4" r:id="rId4"/>
    <sheet name="Prédiction" sheetId="5" r:id="rId5"/>
  </sheets>
  <definedNames/>
  <calcPr fullCalcOnLoad="1"/>
</workbook>
</file>

<file path=xl/sharedStrings.xml><?xml version="1.0" encoding="utf-8"?>
<sst xmlns="http://schemas.openxmlformats.org/spreadsheetml/2006/main" count="658" uniqueCount="213">
  <si>
    <t xml:space="preserve">PREVISION  MARATHON DE PARIS  - PLAN POUR ATHLETE HABITUE A COURIR 3 à 4 FOIS PAR SEMAINE EN 2018 ET ALLURES ESTIMEES POUR UNE VMA DE 14km/h - </t>
  </si>
  <si>
    <t>PREPA FONDAMENTALE</t>
  </si>
  <si>
    <t>PREPA SPECIFIQUE</t>
  </si>
  <si>
    <t>PRE COMPET</t>
  </si>
  <si>
    <t>S</t>
  </si>
  <si>
    <t>Dates</t>
  </si>
  <si>
    <t>Objectifs</t>
  </si>
  <si>
    <t>Objectif</t>
  </si>
  <si>
    <t>S1</t>
  </si>
  <si>
    <t>7 janvier au 13 janvier</t>
  </si>
  <si>
    <r>
      <t xml:space="preserve">* </t>
    </r>
    <r>
      <rPr>
        <u val="single"/>
        <sz val="8"/>
        <color indexed="8"/>
        <rFont val="Arial Narrow"/>
        <family val="2"/>
      </rPr>
      <t>Puissance aérobie</t>
    </r>
    <r>
      <rPr>
        <sz val="8"/>
        <color indexed="8"/>
        <rFont val="Arial Narrow"/>
        <family val="2"/>
      </rPr>
      <t xml:space="preserve"> : Développement VMA courte et Moyenne
* </t>
    </r>
    <r>
      <rPr>
        <u val="single"/>
        <sz val="8"/>
        <color indexed="8"/>
        <rFont val="Arial Narrow"/>
        <family val="2"/>
      </rPr>
      <t>Capacité aérobie</t>
    </r>
    <r>
      <rPr>
        <sz val="8"/>
        <color indexed="8"/>
        <rFont val="Arial Narrow"/>
        <family val="2"/>
      </rPr>
      <t xml:space="preserve">: Travail 70%-85% VMA (allure semi+allure marathon alterné)
- Sortie longue progressive
* </t>
    </r>
    <r>
      <rPr>
        <u val="single"/>
        <sz val="8"/>
        <color indexed="8"/>
        <rFont val="Arial Narrow"/>
        <family val="2"/>
      </rPr>
      <t>Renforcement musculaire</t>
    </r>
    <r>
      <rPr>
        <sz val="8"/>
        <color indexed="8"/>
        <rFont val="Arial Narrow"/>
        <family val="2"/>
      </rPr>
      <t xml:space="preserve"> (côtes+ppg)
</t>
    </r>
  </si>
  <si>
    <t>S7</t>
  </si>
  <si>
    <t>18 février au 24 février</t>
  </si>
  <si>
    <r>
      <t xml:space="preserve">* </t>
    </r>
    <r>
      <rPr>
        <u val="single"/>
        <sz val="8"/>
        <color indexed="8"/>
        <rFont val="Arial Narrow"/>
        <family val="2"/>
      </rPr>
      <t>Puissance aérobie</t>
    </r>
    <r>
      <rPr>
        <sz val="8"/>
        <color indexed="8"/>
        <rFont val="Arial Narrow"/>
        <family val="2"/>
      </rPr>
      <t xml:space="preserve"> : Entr, VMA
* </t>
    </r>
    <r>
      <rPr>
        <u val="single"/>
        <sz val="8"/>
        <color indexed="8"/>
        <rFont val="Arial Narrow"/>
        <family val="2"/>
      </rPr>
      <t>Capacité aérobie</t>
    </r>
    <r>
      <rPr>
        <sz val="8"/>
        <color indexed="8"/>
        <rFont val="Arial Narrow"/>
        <family val="2"/>
      </rPr>
      <t xml:space="preserve"> : Allure semi (alternée avec Vma)
- Allure marathon ( couplée SL)
- Sortie longue    - 1 Compét test </t>
    </r>
  </si>
  <si>
    <t>S12</t>
  </si>
  <si>
    <t>25 mars au 31 mars</t>
  </si>
  <si>
    <t xml:space="preserve">Phase de relachement
 - Rappel Vma
- Allure marathon 
- SL réduction durée
</t>
  </si>
  <si>
    <t>S2</t>
  </si>
  <si>
    <t>14 janvier au 20 janvier</t>
  </si>
  <si>
    <t>S8</t>
  </si>
  <si>
    <t>25 février au 3 mars</t>
  </si>
  <si>
    <t>S13</t>
  </si>
  <si>
    <t xml:space="preserve">1 avril au 7 avril </t>
  </si>
  <si>
    <t>S3</t>
  </si>
  <si>
    <t>21 janvier au 27 janvier</t>
  </si>
  <si>
    <t>S9</t>
  </si>
  <si>
    <t>4 mars au 10 mars</t>
  </si>
  <si>
    <t>S14</t>
  </si>
  <si>
    <t xml:space="preserve">8 avril au 14 avril </t>
  </si>
  <si>
    <t>S4</t>
  </si>
  <si>
    <t>28 janvier au 3 février</t>
  </si>
  <si>
    <t>S10</t>
  </si>
  <si>
    <t>11 mars au 17 mars</t>
  </si>
  <si>
    <t>S5</t>
  </si>
  <si>
    <t>4 février au 10 février</t>
  </si>
  <si>
    <t>S11</t>
  </si>
  <si>
    <t xml:space="preserve">18 mars au 24 mars </t>
  </si>
  <si>
    <t>S6</t>
  </si>
  <si>
    <t>11 février au 17 février</t>
  </si>
  <si>
    <t>OBSERVATIONS</t>
  </si>
  <si>
    <r>
      <t xml:space="preserve">* 4 séances par semaine sauf 3 séances en S4, S8, S13 et S14
* kilométrage : 26 km à 48km (max en S9), * vma début plan 14km/h </t>
    </r>
    <r>
      <rPr>
        <sz val="9"/>
        <color indexed="8"/>
        <rFont val="Calibri"/>
        <family val="2"/>
      </rPr>
      <t>(voir test janvier)</t>
    </r>
  </si>
  <si>
    <t>VMA</t>
  </si>
  <si>
    <t>km/h</t>
  </si>
  <si>
    <t xml:space="preserve">Entrez vos </t>
  </si>
  <si>
    <t>FC max</t>
  </si>
  <si>
    <t>FC repos</t>
  </si>
  <si>
    <t>Allures</t>
  </si>
  <si>
    <t>% VMA</t>
  </si>
  <si>
    <t>V</t>
  </si>
  <si>
    <t>tps au km</t>
  </si>
  <si>
    <t>tps au 100m</t>
  </si>
  <si>
    <t>FC Cible</t>
  </si>
  <si>
    <t>Récup</t>
  </si>
  <si>
    <t>Footing Bas</t>
  </si>
  <si>
    <t>Marathon</t>
  </si>
  <si>
    <t>Footing Haut</t>
  </si>
  <si>
    <t>Semi</t>
  </si>
  <si>
    <t>10 km</t>
  </si>
  <si>
    <t>VMA Longue</t>
  </si>
  <si>
    <t>VMA Courte</t>
  </si>
  <si>
    <t>X</t>
  </si>
  <si>
    <t>TEMPS DE PASSAGE AUX :        distances (en mètres)</t>
  </si>
  <si>
    <t>Distance parcourue (mètres) en fonction du temps en minutes</t>
  </si>
  <si>
    <t>PREPA FONDAMENTALE – S1 du 7 janvier au 13 janvier</t>
  </si>
  <si>
    <t>Séance</t>
  </si>
  <si>
    <t>Séance 1</t>
  </si>
  <si>
    <t>Séance 2</t>
  </si>
  <si>
    <t>Séance 3</t>
  </si>
  <si>
    <t>Séance 4</t>
  </si>
  <si>
    <t xml:space="preserve">Footing </t>
  </si>
  <si>
    <t>TEST VMA</t>
  </si>
  <si>
    <t>Footing</t>
  </si>
  <si>
    <t>SL avec All. Semi+</t>
  </si>
  <si>
    <t>Infos</t>
  </si>
  <si>
    <t xml:space="preserve">Footing 40'
</t>
  </si>
  <si>
    <r>
      <t>TEST VMA</t>
    </r>
    <r>
      <rPr>
        <sz val="8"/>
        <color indexed="8"/>
        <rFont val="Arial Narrow"/>
        <family val="2"/>
      </rPr>
      <t xml:space="preserve"> + footing 20'</t>
    </r>
  </si>
  <si>
    <t>Footing 50' 
70% vma (9,8km/h-6'07''/km)</t>
  </si>
  <si>
    <r>
      <t xml:space="preserve">Footing 40' 65% vma
+ </t>
    </r>
    <r>
      <rPr>
        <b/>
        <sz val="8"/>
        <color indexed="10"/>
        <rFont val="Arial Narrow"/>
        <family val="2"/>
      </rPr>
      <t>8' al.Semi</t>
    </r>
    <r>
      <rPr>
        <b/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73% vma </t>
    </r>
    <r>
      <rPr>
        <sz val="6"/>
        <color indexed="8"/>
        <rFont val="Arial Narrow"/>
        <family val="2"/>
      </rPr>
      <t>5'50''/km</t>
    </r>
    <r>
      <rPr>
        <sz val="8"/>
        <color indexed="8"/>
        <rFont val="Arial Narrow"/>
        <family val="2"/>
      </rPr>
      <t xml:space="preserve"> (r=2'45") +</t>
    </r>
    <r>
      <rPr>
        <b/>
        <sz val="8"/>
        <color indexed="10"/>
        <rFont val="Arial Narrow"/>
        <family val="2"/>
      </rPr>
      <t xml:space="preserve"> 5' al.10km</t>
    </r>
    <r>
      <rPr>
        <sz val="8"/>
        <color indexed="8"/>
        <rFont val="Arial Narrow"/>
        <family val="2"/>
      </rPr>
      <t xml:space="preserve"> 79% vma</t>
    </r>
    <r>
      <rPr>
        <sz val="6"/>
        <color indexed="8"/>
        <rFont val="Arial Narrow"/>
        <family val="2"/>
      </rPr>
      <t xml:space="preserve"> 5'25''/km</t>
    </r>
    <r>
      <rPr>
        <sz val="8"/>
        <color indexed="8"/>
        <rFont val="Arial Narrow"/>
        <family val="2"/>
      </rPr>
      <t xml:space="preserve">  (r=1'45'') + </t>
    </r>
    <r>
      <rPr>
        <b/>
        <sz val="8"/>
        <color indexed="10"/>
        <rFont val="Arial Narrow"/>
        <family val="2"/>
      </rPr>
      <t>3' al.85%</t>
    </r>
    <r>
      <rPr>
        <sz val="8"/>
        <color indexed="8"/>
        <rFont val="Arial Narrow"/>
        <family val="2"/>
      </rPr>
      <t xml:space="preserve"> vma </t>
    </r>
    <r>
      <rPr>
        <sz val="6"/>
        <color indexed="8"/>
        <rFont val="Arial Narrow"/>
        <family val="2"/>
      </rPr>
      <t xml:space="preserve">5'/km </t>
    </r>
    <r>
      <rPr>
        <sz val="8"/>
        <color indexed="8"/>
        <rFont val="Arial Narrow"/>
        <family val="2"/>
      </rPr>
      <t>+ footing 15'</t>
    </r>
  </si>
  <si>
    <t>Volume séance</t>
  </si>
  <si>
    <t>Volume semaine</t>
  </si>
  <si>
    <t>PREPA FONDAMENTALE – S2 du 14 janvier au 20 janvier</t>
  </si>
  <si>
    <t>Footing/Renforcement Musculaire</t>
  </si>
  <si>
    <t>SL avec All. Semi</t>
  </si>
  <si>
    <t>Footing 40' + Renforcement Musculaire
Séance AA lundi soir</t>
  </si>
  <si>
    <r>
      <t xml:space="preserve">Ech 25' (footing+ppg+ld)
Piste : </t>
    </r>
    <r>
      <rPr>
        <b/>
        <sz val="8"/>
        <color indexed="10"/>
        <rFont val="Arial Narrow"/>
        <family val="2"/>
      </rPr>
      <t xml:space="preserve">7x300m </t>
    </r>
    <r>
      <rPr>
        <sz val="8"/>
        <rFont val="Arial Narrow"/>
        <family val="2"/>
      </rPr>
      <t>(1'17'')</t>
    </r>
    <r>
      <rPr>
        <b/>
        <sz val="8"/>
        <color indexed="10"/>
        <rFont val="Arial Narrow"/>
        <family val="2"/>
      </rPr>
      <t xml:space="preserve"> </t>
    </r>
    <r>
      <rPr>
        <b/>
        <sz val="8"/>
        <rFont val="Arial Narrow"/>
        <family val="2"/>
      </rPr>
      <t>+</t>
    </r>
    <r>
      <rPr>
        <b/>
        <sz val="8"/>
        <color indexed="10"/>
        <rFont val="Arial Narrow"/>
        <family val="2"/>
      </rPr>
      <t xml:space="preserve"> 7x200m </t>
    </r>
    <r>
      <rPr>
        <sz val="8"/>
        <rFont val="Arial Narrow"/>
        <family val="2"/>
      </rPr>
      <t>(51'')</t>
    </r>
    <r>
      <rPr>
        <sz val="8"/>
        <color indexed="8"/>
        <rFont val="Arial Narrow"/>
        <family val="2"/>
      </rPr>
      <t xml:space="preserve"> 100% vma  r=100m (1' et 45'') R=3' trot
 + Ra 6'</t>
    </r>
  </si>
  <si>
    <t>Footing 55' 
65% vma (9,1km/h-6'35''/km)</t>
  </si>
  <si>
    <r>
      <t>Footing 45' 65% vma 
+</t>
    </r>
    <r>
      <rPr>
        <sz val="8"/>
        <color indexed="53"/>
        <rFont val="Arial Narrow"/>
        <family val="2"/>
      </rPr>
      <t xml:space="preserve"> </t>
    </r>
    <r>
      <rPr>
        <sz val="8"/>
        <color indexed="10"/>
        <rFont val="Arial Narrow"/>
        <family val="2"/>
      </rPr>
      <t>2</t>
    </r>
    <r>
      <rPr>
        <b/>
        <sz val="8"/>
        <color indexed="10"/>
        <rFont val="Arial Narrow"/>
        <family val="2"/>
      </rPr>
      <t>x10' al.Semi</t>
    </r>
    <r>
      <rPr>
        <b/>
        <sz val="8"/>
        <color indexed="53"/>
        <rFont val="Arial Narrow"/>
        <family val="2"/>
      </rPr>
      <t xml:space="preserve"> </t>
    </r>
    <r>
      <rPr>
        <sz val="8"/>
        <color indexed="8"/>
        <rFont val="Arial Narrow"/>
        <family val="2"/>
      </rPr>
      <t>73% vma r= 3' footing 
+ footing 17 ' 60% vma</t>
    </r>
  </si>
  <si>
    <t>PREPA FONDAMENTALE – S3 du 21 janvier au 27 janvier</t>
  </si>
  <si>
    <t>Séance Mixte Vma</t>
  </si>
  <si>
    <r>
      <t xml:space="preserve">Ech 25' (footing+ppg+ld)
Piste : </t>
    </r>
    <r>
      <rPr>
        <b/>
        <sz val="8"/>
        <color indexed="10"/>
        <rFont val="Arial Narrow"/>
        <family val="2"/>
      </rPr>
      <t>6x300m</t>
    </r>
    <r>
      <rPr>
        <sz val="8"/>
        <color indexed="8"/>
        <rFont val="Arial Narrow"/>
        <family val="2"/>
      </rPr>
      <t xml:space="preserve"> (95%vma) -</t>
    </r>
    <r>
      <rPr>
        <b/>
        <sz val="8"/>
        <color indexed="10"/>
        <rFont val="Arial Narrow"/>
        <family val="2"/>
      </rPr>
      <t xml:space="preserve">1000m </t>
    </r>
    <r>
      <rPr>
        <sz val="8"/>
        <rFont val="Arial Narrow"/>
        <family val="2"/>
      </rPr>
      <t>all 10km</t>
    </r>
    <r>
      <rPr>
        <sz val="8"/>
        <color indexed="8"/>
        <rFont val="Arial Narrow"/>
        <family val="2"/>
      </rPr>
      <t xml:space="preserve"> - </t>
    </r>
    <r>
      <rPr>
        <b/>
        <sz val="8"/>
        <color indexed="10"/>
        <rFont val="Arial Narrow"/>
        <family val="2"/>
      </rPr>
      <t>6x200m</t>
    </r>
    <r>
      <rPr>
        <sz val="8"/>
        <color indexed="8"/>
        <rFont val="Arial Narrow"/>
        <family val="2"/>
      </rPr>
      <t xml:space="preserve"> (95%vma) - </t>
    </r>
    <r>
      <rPr>
        <b/>
        <sz val="8"/>
        <color indexed="10"/>
        <rFont val="Arial Narrow"/>
        <family val="2"/>
      </rPr>
      <t>1000m</t>
    </r>
    <r>
      <rPr>
        <sz val="8"/>
        <color indexed="8"/>
        <rFont val="Arial Narrow"/>
        <family val="2"/>
      </rPr>
      <t xml:space="preserve"> all.10km r=100m R=2'
 Ra 6'</t>
    </r>
  </si>
  <si>
    <t>Footing 50' 
65% vma (9,1km/h-6'35''/km)</t>
  </si>
  <si>
    <r>
      <t>Footing 50'  65% vma 
+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10'/8'/6' al.Semi </t>
    </r>
    <r>
      <rPr>
        <sz val="8"/>
        <rFont val="Arial Narrow"/>
        <family val="2"/>
      </rPr>
      <t xml:space="preserve">73% vma </t>
    </r>
    <r>
      <rPr>
        <sz val="8"/>
        <color indexed="8"/>
        <rFont val="Arial Narrow"/>
        <family val="2"/>
      </rPr>
      <t xml:space="preserve"> 
r= 3'/2' footing + footing 20' 60% vma</t>
    </r>
  </si>
  <si>
    <t>PREPA FONDAMENTALE - S4 du  28 janvier au 3 février  - Régénération</t>
  </si>
  <si>
    <t>SL</t>
  </si>
  <si>
    <r>
      <t>Footing 50' + acc.</t>
    </r>
    <r>
      <rPr>
        <b/>
        <sz val="8"/>
        <color indexed="10"/>
        <rFont val="Arial Narrow"/>
        <family val="2"/>
      </rPr>
      <t xml:space="preserve">10x40''/30'' </t>
    </r>
    <r>
      <rPr>
        <sz val="8"/>
        <color indexed="8"/>
        <rFont val="Arial Narrow"/>
        <family val="2"/>
      </rPr>
      <t>100% vma</t>
    </r>
  </si>
  <si>
    <t>Footing long 1h15' 65-70% vma</t>
  </si>
  <si>
    <t>PREPA FONDAMENTALE - S5 du  4 février au 10 février</t>
  </si>
  <si>
    <t>Footing 45' + Renforcement Musculaire
Séance AA lundi soir</t>
  </si>
  <si>
    <r>
      <t>Footing 50' 65% vma 
+</t>
    </r>
    <r>
      <rPr>
        <b/>
        <sz val="8"/>
        <color indexed="10"/>
        <rFont val="Arial Narrow"/>
        <family val="2"/>
      </rPr>
      <t>3x10' al.semi</t>
    </r>
    <r>
      <rPr>
        <sz val="8"/>
        <rFont val="Arial Narrow"/>
        <family val="2"/>
      </rPr>
      <t xml:space="preserve"> 73</t>
    </r>
    <r>
      <rPr>
        <sz val="8"/>
        <color indexed="8"/>
        <rFont val="Arial Narrow"/>
        <family val="2"/>
      </rPr>
      <t>% vma 
r= 3' footing  + footing 24' 60% vma</t>
    </r>
  </si>
  <si>
    <t>PREPA FONDAMENTALE - S6 du  11 février au 17 février</t>
  </si>
  <si>
    <t>Piste Vma moyenne</t>
  </si>
  <si>
    <t>SL avec all. Marathon</t>
  </si>
  <si>
    <t>Footing 60' 
70% vma (9,8km/h-6'07''/km)</t>
  </si>
  <si>
    <t>PREPA SPECIFIQUE - S7 du 18 février 24 février</t>
  </si>
  <si>
    <t>Piste all.Semi</t>
  </si>
  <si>
    <t>Footing 1h05’ 
65% vma (9,1km/h - 6'35''/km)</t>
  </si>
  <si>
    <r>
      <t>Footing 35' 60% vma
+</t>
    </r>
    <r>
      <rPr>
        <b/>
        <sz val="8"/>
        <color indexed="10"/>
        <rFont val="Arial Narrow"/>
        <family val="2"/>
      </rPr>
      <t xml:space="preserve"> Allure marathon (3x4km)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65% vma 
r= 4' footing + footing 10' 60% vma </t>
    </r>
  </si>
  <si>
    <t>PREPA SPECIFIQUE - S8 du  25 février au 3 mars  -  REGENERATION</t>
  </si>
  <si>
    <t xml:space="preserve">PREPA SPECIFIQUE - S9 du  4 mars au 10 mars </t>
  </si>
  <si>
    <t>Séance 5</t>
  </si>
  <si>
    <t>Séance 8</t>
  </si>
  <si>
    <t>Séance 9</t>
  </si>
  <si>
    <r>
      <t>Ech 25' (footing+ppg+ld)
Piste :</t>
    </r>
    <r>
      <rPr>
        <sz val="8"/>
        <color indexed="10"/>
        <rFont val="Arial Narrow"/>
        <family val="2"/>
      </rPr>
      <t xml:space="preserve"> (2</t>
    </r>
    <r>
      <rPr>
        <b/>
        <sz val="8"/>
        <color indexed="10"/>
        <rFont val="Arial Narrow"/>
        <family val="2"/>
      </rPr>
      <t>000mx1500m/1000/500m)</t>
    </r>
    <r>
      <rPr>
        <sz val="8"/>
        <color indexed="10"/>
        <rFont val="Arial Narrow"/>
        <family val="2"/>
      </rPr>
      <t xml:space="preserve">  </t>
    </r>
    <r>
      <rPr>
        <sz val="8"/>
        <rFont val="Arial Narrow"/>
        <family val="2"/>
      </rPr>
      <t>al.semi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 
r=3' r=2' r=1'30'' trot
 + ra 10'</t>
    </r>
  </si>
  <si>
    <r>
      <t>Footing 45' 60% vma
+</t>
    </r>
    <r>
      <rPr>
        <b/>
        <sz val="8"/>
        <color indexed="10"/>
        <rFont val="Arial Narrow"/>
        <family val="2"/>
      </rPr>
      <t xml:space="preserve"> Allure marathon (5x4x3km)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65% vma 
r= 5' footing + footing 15' 60% vma </t>
    </r>
  </si>
  <si>
    <t>PREPA SPECIFIQUE – S10 du  11 mars au  17 mars</t>
  </si>
  <si>
    <t xml:space="preserve">SL COMPET </t>
  </si>
  <si>
    <t xml:space="preserve">Footing 40' </t>
  </si>
  <si>
    <t>PREPA SPECIFIQUE  - S11 du 18 mars au 24 mars</t>
  </si>
  <si>
    <t>Footing 30'</t>
  </si>
  <si>
    <t>PRE-COMPET  - S12 du 25 mars au 31 mars  REGENERATION</t>
  </si>
  <si>
    <t>PRE-COMPET  - S13 du 1er avril au 7 avril</t>
  </si>
  <si>
    <t>PRE-COMPET  - S14 du 8 avril au 14 avril</t>
  </si>
  <si>
    <t>JOUR J</t>
  </si>
  <si>
    <t xml:space="preserve">PREVISION  MARATHON DE PARIS  - PLAN POUR ATHLETE HABITUE A COURIR  4 à 5 FOIS PAR SEMAINE EN 2018 ET ALLURES ESTIMEES POUR UNE VMA DE 17km/h - </t>
  </si>
  <si>
    <t xml:space="preserve">8 avril au14 avril </t>
  </si>
  <si>
    <r>
      <t xml:space="preserve">* 5 séances par semaine sauf 3 séances en S4, S8, S13 et S14
* kilométrage : 33 km à 79km (max en S9), * vma début plan 17km/h </t>
    </r>
    <r>
      <rPr>
        <sz val="9"/>
        <color indexed="8"/>
        <rFont val="Calibri"/>
        <family val="2"/>
      </rPr>
      <t>(voir test janvier)</t>
    </r>
  </si>
  <si>
    <t xml:space="preserve"> All. Semi+</t>
  </si>
  <si>
    <t>Footing 50' 
70% vma (11,9 km/h-5'02''/km)</t>
  </si>
  <si>
    <r>
      <t xml:space="preserve">Footing 30' 65% vma
+ </t>
    </r>
    <r>
      <rPr>
        <b/>
        <sz val="8"/>
        <color indexed="10"/>
        <rFont val="Arial Narrow"/>
        <family val="2"/>
      </rPr>
      <t>8' al.Semi</t>
    </r>
    <r>
      <rPr>
        <b/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81% vma 4</t>
    </r>
    <r>
      <rPr>
        <sz val="6"/>
        <color indexed="8"/>
        <rFont val="Arial Narrow"/>
        <family val="2"/>
      </rPr>
      <t>'21''/km</t>
    </r>
    <r>
      <rPr>
        <sz val="8"/>
        <color indexed="8"/>
        <rFont val="Arial Narrow"/>
        <family val="2"/>
      </rPr>
      <t xml:space="preserve"> (r=2'45") +</t>
    </r>
    <r>
      <rPr>
        <b/>
        <sz val="8"/>
        <color indexed="10"/>
        <rFont val="Arial Narrow"/>
        <family val="2"/>
      </rPr>
      <t xml:space="preserve"> 5' al.10km</t>
    </r>
    <r>
      <rPr>
        <sz val="8"/>
        <color indexed="8"/>
        <rFont val="Arial Narrow"/>
        <family val="2"/>
      </rPr>
      <t xml:space="preserve"> 85% vma</t>
    </r>
    <r>
      <rPr>
        <sz val="6"/>
        <color indexed="8"/>
        <rFont val="Arial Narrow"/>
        <family val="2"/>
      </rPr>
      <t xml:space="preserve"> 4'09''/km</t>
    </r>
    <r>
      <rPr>
        <sz val="8"/>
        <color indexed="8"/>
        <rFont val="Arial Narrow"/>
        <family val="2"/>
      </rPr>
      <t xml:space="preserve">  (r=1'45'') + </t>
    </r>
    <r>
      <rPr>
        <b/>
        <sz val="8"/>
        <color indexed="10"/>
        <rFont val="Arial Narrow"/>
        <family val="2"/>
      </rPr>
      <t>3' al.90%</t>
    </r>
    <r>
      <rPr>
        <sz val="8"/>
        <color indexed="8"/>
        <rFont val="Arial Narrow"/>
        <family val="2"/>
      </rPr>
      <t xml:space="preserve"> vma 3</t>
    </r>
    <r>
      <rPr>
        <sz val="6"/>
        <color indexed="8"/>
        <rFont val="Arial Narrow"/>
        <family val="2"/>
      </rPr>
      <t xml:space="preserve">'55''/km </t>
    </r>
    <r>
      <rPr>
        <sz val="8"/>
        <color indexed="8"/>
        <rFont val="Arial Narrow"/>
        <family val="2"/>
      </rPr>
      <t>+ footing 10'</t>
    </r>
  </si>
  <si>
    <t>Footing 65-70% vma</t>
  </si>
  <si>
    <t>All. Semi</t>
  </si>
  <si>
    <r>
      <t>Ech 25' (footing+ppg+ld)
Piste :</t>
    </r>
    <r>
      <rPr>
        <sz val="8"/>
        <color indexed="10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8x300m </t>
    </r>
    <r>
      <rPr>
        <b/>
        <sz val="8"/>
        <rFont val="Arial Narrow"/>
        <family val="2"/>
      </rPr>
      <t>+</t>
    </r>
    <r>
      <rPr>
        <b/>
        <sz val="8"/>
        <color indexed="10"/>
        <rFont val="Arial Narrow"/>
        <family val="2"/>
      </rPr>
      <t xml:space="preserve"> 8x200m</t>
    </r>
    <r>
      <rPr>
        <sz val="8"/>
        <color indexed="8"/>
        <rFont val="Arial Narrow"/>
        <family val="2"/>
      </rPr>
      <t xml:space="preserve"> 100% vma  r=100m 
R=3' trot
 + Ra 7'</t>
    </r>
  </si>
  <si>
    <t>Footing 55' 
65% vma (11,1 km/h-5'25''/km)</t>
  </si>
  <si>
    <r>
      <t>Footing 30' 65% vma 
+</t>
    </r>
    <r>
      <rPr>
        <sz val="8"/>
        <color indexed="53"/>
        <rFont val="Arial Narrow"/>
        <family val="2"/>
      </rPr>
      <t xml:space="preserve"> </t>
    </r>
    <r>
      <rPr>
        <sz val="8"/>
        <color indexed="10"/>
        <rFont val="Arial Narrow"/>
        <family val="2"/>
      </rPr>
      <t>2</t>
    </r>
    <r>
      <rPr>
        <b/>
        <sz val="8"/>
        <color indexed="10"/>
        <rFont val="Arial Narrow"/>
        <family val="2"/>
      </rPr>
      <t xml:space="preserve">x10' al.Semi </t>
    </r>
    <r>
      <rPr>
        <b/>
        <sz val="8"/>
        <rFont val="Arial Narrow"/>
        <family val="2"/>
      </rPr>
      <t>81</t>
    </r>
    <r>
      <rPr>
        <sz val="8"/>
        <rFont val="Arial Narrow"/>
        <family val="2"/>
      </rPr>
      <t>%</t>
    </r>
    <r>
      <rPr>
        <sz val="8"/>
        <color indexed="8"/>
        <rFont val="Arial Narrow"/>
        <family val="2"/>
      </rPr>
      <t xml:space="preserve"> vma r= 3' footing 
+ footing 10' 60% vma</t>
    </r>
  </si>
  <si>
    <t>PREPA FONDAMENTALE – S3 du  21 janvier au 27 janvier</t>
  </si>
  <si>
    <t xml:space="preserve"> All. Semi</t>
  </si>
  <si>
    <r>
      <t xml:space="preserve">Ech 25' (footing+ppg+ld)
Piste </t>
    </r>
    <r>
      <rPr>
        <b/>
        <sz val="8"/>
        <color indexed="8"/>
        <rFont val="Arial Narrow"/>
        <family val="2"/>
      </rPr>
      <t>:</t>
    </r>
    <r>
      <rPr>
        <b/>
        <sz val="8"/>
        <color indexed="10"/>
        <rFont val="Arial Narrow"/>
        <family val="2"/>
      </rPr>
      <t>7x300m</t>
    </r>
    <r>
      <rPr>
        <sz val="8"/>
        <color indexed="8"/>
        <rFont val="Arial Narrow"/>
        <family val="2"/>
      </rPr>
      <t xml:space="preserve"> (95%vma) -</t>
    </r>
    <r>
      <rPr>
        <b/>
        <sz val="8"/>
        <color indexed="10"/>
        <rFont val="Arial Narrow"/>
        <family val="2"/>
      </rPr>
      <t xml:space="preserve">1000m </t>
    </r>
    <r>
      <rPr>
        <sz val="8"/>
        <rFont val="Arial Narrow"/>
        <family val="2"/>
      </rPr>
      <t>all 10km</t>
    </r>
    <r>
      <rPr>
        <sz val="8"/>
        <color indexed="8"/>
        <rFont val="Arial Narrow"/>
        <family val="2"/>
      </rPr>
      <t xml:space="preserve"> - </t>
    </r>
    <r>
      <rPr>
        <b/>
        <sz val="8"/>
        <color indexed="10"/>
        <rFont val="Arial Narrow"/>
        <family val="2"/>
      </rPr>
      <t>7x200m</t>
    </r>
    <r>
      <rPr>
        <sz val="8"/>
        <color indexed="8"/>
        <rFont val="Arial Narrow"/>
        <family val="2"/>
      </rPr>
      <t xml:space="preserve"> (95%vma) - </t>
    </r>
    <r>
      <rPr>
        <b/>
        <sz val="8"/>
        <color indexed="10"/>
        <rFont val="Arial Narrow"/>
        <family val="2"/>
      </rPr>
      <t>1000m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>all.10km</t>
    </r>
    <r>
      <rPr>
        <sz val="8"/>
        <color indexed="8"/>
        <rFont val="Arial Narrow"/>
        <family val="2"/>
      </rPr>
      <t xml:space="preserve"> r=100m R=2'
 Ra 6'</t>
    </r>
  </si>
  <si>
    <t>Footing 50' 
65% vma (11,1 km/h-5'25''/km)</t>
  </si>
  <si>
    <r>
      <t>Footing 30'  65% vma 
+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>10'/8'/6' al.Semi 81</t>
    </r>
    <r>
      <rPr>
        <sz val="8"/>
        <color indexed="10"/>
        <rFont val="Arial Narrow"/>
        <family val="2"/>
      </rPr>
      <t>%</t>
    </r>
    <r>
      <rPr>
        <sz val="8"/>
        <rFont val="Arial Narrow"/>
        <family val="2"/>
      </rPr>
      <t xml:space="preserve"> vma </t>
    </r>
    <r>
      <rPr>
        <sz val="8"/>
        <color indexed="8"/>
        <rFont val="Arial Narrow"/>
        <family val="2"/>
      </rPr>
      <t xml:space="preserve"> 
r= 3'/2" footing + footing 10' 60% vma</t>
    </r>
  </si>
  <si>
    <t>Footing long 1h20' 65-70% vma</t>
  </si>
  <si>
    <t>PREPA FONDAMENTALE - S5 du 4 février au 10 février</t>
  </si>
  <si>
    <t xml:space="preserve">SL </t>
  </si>
  <si>
    <t>Footing 55' 
70% vma</t>
  </si>
  <si>
    <r>
      <t>Footing 30' 65% vma 
+</t>
    </r>
    <r>
      <rPr>
        <b/>
        <sz val="8"/>
        <color indexed="10"/>
        <rFont val="Arial Narrow"/>
        <family val="2"/>
      </rPr>
      <t>3x10' al.semi</t>
    </r>
    <r>
      <rPr>
        <sz val="8"/>
        <rFont val="Arial Narrow"/>
        <family val="2"/>
      </rPr>
      <t xml:space="preserve"> 81</t>
    </r>
    <r>
      <rPr>
        <sz val="8"/>
        <color indexed="8"/>
        <rFont val="Arial Narrow"/>
        <family val="2"/>
      </rPr>
      <t>% vma 
r= 3' footing  + footing 10' 60% vma</t>
    </r>
  </si>
  <si>
    <t>all. Marathon</t>
  </si>
  <si>
    <t>PREPA SPECIFIQUE - S8 du 25 février au 3 mars   - REGENERATION</t>
  </si>
  <si>
    <r>
      <t>Ech 25' 
Piste:</t>
    </r>
    <r>
      <rPr>
        <b/>
        <sz val="8"/>
        <color indexed="10"/>
        <rFont val="Arial Narrow"/>
        <family val="2"/>
      </rPr>
      <t>10x1’/1’</t>
    </r>
    <r>
      <rPr>
        <sz val="8"/>
        <color indexed="8"/>
        <rFont val="Arial Narrow"/>
        <family val="2"/>
      </rPr>
      <t>100%vma  
 + Ra 5’</t>
    </r>
  </si>
  <si>
    <t xml:space="preserve">Footing 75' 
70% vma </t>
  </si>
  <si>
    <t xml:space="preserve">PREPA SPECIFIQUE - S9 du 4 mars au 10 mars </t>
  </si>
  <si>
    <r>
      <t>Footing 25' 65% vma
+</t>
    </r>
    <r>
      <rPr>
        <b/>
        <sz val="8"/>
        <color indexed="10"/>
        <rFont val="Arial Narrow"/>
        <family val="2"/>
      </rPr>
      <t xml:space="preserve"> 24'/19'/14' al.marathon (5x4x3km)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 xml:space="preserve">74% vma 
</t>
    </r>
    <r>
      <rPr>
        <sz val="8"/>
        <color indexed="8"/>
        <rFont val="Arial Narrow"/>
        <family val="2"/>
      </rPr>
      <t xml:space="preserve">r= 5' footing + footing 5' 65% vma </t>
    </r>
  </si>
  <si>
    <t>PREPA SPECIFIQUE – S10 du 11 mars au 17 mars</t>
  </si>
  <si>
    <t>Vma courte</t>
  </si>
  <si>
    <t>SL COMPET</t>
  </si>
  <si>
    <t>PRE SPECIFIQUE  - S11 du 18 mars au 24 mars</t>
  </si>
  <si>
    <t>Footing LD</t>
  </si>
  <si>
    <t>PRE-COMPET  - S13 du  1er avril au 7 avril</t>
  </si>
  <si>
    <t>PREDICTION DE PERFORMANCE EN FONCTION DE LA VMA</t>
  </si>
  <si>
    <t>10km</t>
  </si>
  <si>
    <t>semi</t>
  </si>
  <si>
    <t>marathon</t>
  </si>
  <si>
    <t>% 10km</t>
  </si>
  <si>
    <t>% semi</t>
  </si>
  <si>
    <t>% marat</t>
  </si>
  <si>
    <t>coeff reigel semi-10km</t>
  </si>
  <si>
    <t>coeff reigel mar-semi</t>
  </si>
  <si>
    <t xml:space="preserve"> SL all. Marathon</t>
  </si>
  <si>
    <t>Footing 65% vma</t>
  </si>
  <si>
    <r>
      <t>Footing 45' 65% vma 
+</t>
    </r>
    <r>
      <rPr>
        <b/>
        <sz val="8"/>
        <color indexed="10"/>
        <rFont val="Arial Narrow"/>
        <family val="2"/>
      </rPr>
      <t xml:space="preserve"> 20'/15'/10' al.marathon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>74% vma  r=5'/3'footing + footing 22' 65 % vma</t>
    </r>
  </si>
  <si>
    <r>
      <t>Footing 50'  65% vma
+</t>
    </r>
    <r>
      <rPr>
        <sz val="8"/>
        <color indexed="10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 3x4km al.marathon </t>
    </r>
    <r>
      <rPr>
        <sz val="8"/>
        <rFont val="Arial Narrow"/>
        <family val="2"/>
      </rPr>
      <t xml:space="preserve">74% vma 
r=4' footing + footing22' </t>
    </r>
    <r>
      <rPr>
        <sz val="8"/>
        <color indexed="8"/>
        <rFont val="Arial Narrow"/>
        <family val="2"/>
      </rPr>
      <t xml:space="preserve">65% vma </t>
    </r>
  </si>
  <si>
    <t>SL all. Marathon</t>
  </si>
  <si>
    <t xml:space="preserve">Footing 45’ 
60-65% vma </t>
  </si>
  <si>
    <t>Footing 60' 
60-65% vma</t>
  </si>
  <si>
    <t>VMA Pyramide Courte/Moyenne</t>
  </si>
  <si>
    <r>
      <t>Ech 25' 
Piste:</t>
    </r>
    <r>
      <rPr>
        <b/>
        <sz val="8"/>
        <color indexed="10"/>
        <rFont val="Arial Narrow"/>
        <family val="2"/>
      </rPr>
      <t>10x1’/1’</t>
    </r>
    <r>
      <rPr>
        <sz val="8"/>
        <color indexed="8"/>
        <rFont val="Arial Narrow"/>
        <family val="2"/>
      </rPr>
      <t>100%vma 
 + Ra 5’</t>
    </r>
  </si>
  <si>
    <t>Footing 75' 
60%  à 70% vma</t>
  </si>
  <si>
    <r>
      <t xml:space="preserve">Ech 25' (footing+ppg+ld)
Piste : </t>
    </r>
    <r>
      <rPr>
        <b/>
        <sz val="8"/>
        <color indexed="10"/>
        <rFont val="Arial Narrow"/>
        <family val="2"/>
      </rPr>
      <t>2x(200x300x400x500x400x300x200m)</t>
    </r>
    <r>
      <rPr>
        <sz val="8"/>
        <color indexed="8"/>
        <rFont val="Arial Narrow"/>
        <family val="2"/>
      </rPr>
      <t xml:space="preserve">  100% vma (200 et 300) + 95% vma (400 et 500)
 r= 40"/1'/1'10''/1'20"/1'10"/1' R=3' 
+ RA 6'</t>
    </r>
  </si>
  <si>
    <r>
      <t>Ech 25' (footing+ppg+ld)
Piste:</t>
    </r>
    <r>
      <rPr>
        <b/>
        <sz val="8"/>
        <color indexed="10"/>
        <rFont val="Arial Narrow"/>
        <family val="2"/>
      </rPr>
      <t>2x5x500m</t>
    </r>
    <r>
      <rPr>
        <sz val="8"/>
        <color indexed="8"/>
        <rFont val="Arial Narrow"/>
        <family val="2"/>
      </rPr>
      <t xml:space="preserve"> 90-95%vma  r=1'15'' 
R=3' trot + Ra 6'</t>
    </r>
  </si>
  <si>
    <r>
      <t>Ech 25' (footing+ppg+ld)
Piste:</t>
    </r>
    <r>
      <rPr>
        <b/>
        <sz val="8"/>
        <color indexed="10"/>
        <rFont val="Arial Narrow"/>
        <family val="2"/>
      </rPr>
      <t>2x5x500m</t>
    </r>
    <r>
      <rPr>
        <sz val="8"/>
        <color indexed="8"/>
        <rFont val="Arial Narrow"/>
        <family val="2"/>
      </rPr>
      <t xml:space="preserve"> 90-95%vma  r=1'25''
R=3' trot + Ra 6'</t>
    </r>
  </si>
  <si>
    <r>
      <t>Ech 20' (footing+ppg+ld)
Piste :</t>
    </r>
    <r>
      <rPr>
        <b/>
        <sz val="8"/>
        <color indexed="10"/>
        <rFont val="Arial Narrow"/>
        <family val="2"/>
      </rPr>
      <t xml:space="preserve"> 6x1000m</t>
    </r>
    <r>
      <rPr>
        <sz val="8"/>
        <color indexed="8"/>
        <rFont val="Arial Narrow"/>
        <family val="2"/>
      </rPr>
      <t xml:space="preserve"> al.Semi  
R=2'' trot
 + ra 6'</t>
    </r>
  </si>
  <si>
    <r>
      <t xml:space="preserve">Ech 23' (footing+ppg+ld)
Piste : </t>
    </r>
    <r>
      <rPr>
        <b/>
        <sz val="8"/>
        <color indexed="10"/>
        <rFont val="Arial Narrow"/>
        <family val="2"/>
      </rPr>
      <t>2x(200x300x400x500x400x300x200m)</t>
    </r>
    <r>
      <rPr>
        <sz val="8"/>
        <color indexed="8"/>
        <rFont val="Arial Narrow"/>
        <family val="2"/>
      </rPr>
      <t xml:space="preserve">  100% vma (200 et 300) + 95% vma (400 et 500)
 r= 40"/1'/1'10''/1'20"/1'10"/1' R=3' 
+ RA 5'</t>
    </r>
  </si>
  <si>
    <r>
      <t>Ech 20' (footing+ppg+ld)
Piste :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>6x1000m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>al.Semi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
R=2' trot
 + ra 5'</t>
    </r>
  </si>
  <si>
    <t xml:space="preserve">Footing 55' 
60%-70% vma </t>
  </si>
  <si>
    <r>
      <t>Footing 50' avec</t>
    </r>
    <r>
      <rPr>
        <b/>
        <sz val="8"/>
        <color indexed="10"/>
        <rFont val="Arial Narrow"/>
        <family val="2"/>
      </rPr>
      <t xml:space="preserve"> 10x40’’/40’’</t>
    </r>
  </si>
  <si>
    <r>
      <t xml:space="preserve">SEMI
</t>
    </r>
    <r>
      <rPr>
        <b/>
        <i/>
        <sz val="8"/>
        <rFont val="Arial Narrow"/>
        <family val="2"/>
      </rPr>
      <t xml:space="preserve">Idéal 14 km all. Cible marathon + 7 km all. Semi </t>
    </r>
  </si>
  <si>
    <r>
      <t xml:space="preserve">SEMI
</t>
    </r>
    <r>
      <rPr>
        <sz val="8"/>
        <rFont val="Arial Narrow"/>
        <family val="2"/>
      </rPr>
      <t xml:space="preserve">Idéal 14 km all. Cible marathon + 7 km all. Semi
avec (ech+récup 22')
 </t>
    </r>
  </si>
  <si>
    <r>
      <t xml:space="preserve">Footing 50' + </t>
    </r>
    <r>
      <rPr>
        <b/>
        <sz val="8"/>
        <color indexed="10"/>
        <rFont val="Arial Narrow"/>
        <family val="2"/>
      </rPr>
      <t>acc.10x40''/40''</t>
    </r>
    <r>
      <rPr>
        <sz val="8"/>
        <color indexed="8"/>
        <rFont val="Arial Narrow"/>
        <family val="2"/>
      </rPr>
      <t xml:space="preserve"> 100% vma</t>
    </r>
  </si>
  <si>
    <t xml:space="preserve">Footing 60'  (60-65% vma) </t>
  </si>
  <si>
    <r>
      <t>Footing 30' +</t>
    </r>
    <r>
      <rPr>
        <sz val="8"/>
        <color indexed="10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>10x100m pelouse</t>
    </r>
    <r>
      <rPr>
        <sz val="8"/>
        <color indexed="8"/>
        <rFont val="Arial Narrow"/>
        <family val="2"/>
      </rPr>
      <t xml:space="preserve"> + ra 10'</t>
    </r>
  </si>
  <si>
    <t xml:space="preserve">Footing 1h15' 
65- 70% vma </t>
  </si>
  <si>
    <r>
      <t xml:space="preserve">Footing 48'  
+  </t>
    </r>
    <r>
      <rPr>
        <b/>
        <sz val="8"/>
        <color indexed="10"/>
        <rFont val="Arial Narrow"/>
        <family val="0"/>
      </rPr>
      <t>2x5km all.marathon</t>
    </r>
    <r>
      <rPr>
        <sz val="8"/>
        <color indexed="8"/>
        <rFont val="Arial Narrow"/>
        <family val="2"/>
      </rPr>
      <t xml:space="preserve">
r= 5' footing + footing 10' </t>
    </r>
  </si>
  <si>
    <r>
      <t>Footing 45' 60% vma 
+</t>
    </r>
    <r>
      <rPr>
        <b/>
        <sz val="8"/>
        <color indexed="10"/>
        <rFont val="Arial Narrow"/>
        <family val="2"/>
      </rPr>
      <t xml:space="preserve"> Allure marathon</t>
    </r>
    <r>
      <rPr>
        <sz val="8"/>
        <color indexed="10"/>
        <rFont val="Arial Narrow"/>
        <family val="2"/>
      </rPr>
      <t xml:space="preserve"> (</t>
    </r>
    <r>
      <rPr>
        <b/>
        <sz val="8"/>
        <color indexed="10"/>
        <rFont val="Arial Narrow"/>
        <family val="2"/>
      </rPr>
      <t>4,3,2 km</t>
    </r>
    <r>
      <rPr>
        <sz val="8"/>
        <color indexed="10"/>
        <rFont val="Arial Narrow"/>
        <family val="2"/>
      </rPr>
      <t>)</t>
    </r>
    <r>
      <rPr>
        <sz val="8"/>
        <color indexed="8"/>
        <rFont val="Arial Narrow"/>
        <family val="2"/>
      </rPr>
      <t xml:space="preserve"> 65% vma  r=5'/3'footing + footing 10' 60 % vma</t>
    </r>
  </si>
  <si>
    <t>Footing 40'</t>
  </si>
  <si>
    <t>Chgt d'allures</t>
  </si>
  <si>
    <t>Footing 50' (65% vma)</t>
  </si>
  <si>
    <t>Footing souple</t>
  </si>
  <si>
    <t>SL Al.marathon</t>
  </si>
  <si>
    <r>
      <t xml:space="preserve">Footing 45' + </t>
    </r>
    <r>
      <rPr>
        <b/>
        <sz val="8"/>
        <color indexed="10"/>
        <rFont val="Arial Narrow"/>
        <family val="0"/>
      </rPr>
      <t xml:space="preserve">15' all. Marathon </t>
    </r>
    <r>
      <rPr>
        <sz val="8"/>
        <color indexed="8"/>
        <rFont val="Arial Narrow"/>
        <family val="2"/>
      </rPr>
      <t>+ footing 10'</t>
    </r>
  </si>
  <si>
    <r>
      <t xml:space="preserve">Footing 20' + avec </t>
    </r>
    <r>
      <rPr>
        <b/>
        <sz val="8"/>
        <color indexed="10"/>
        <rFont val="Arial Narrow"/>
        <family val="0"/>
      </rPr>
      <t>2x1km all. Marathon</t>
    </r>
    <r>
      <rPr>
        <sz val="8"/>
        <color indexed="8"/>
        <rFont val="Arial Narrow"/>
        <family val="2"/>
      </rPr>
      <t xml:space="preserve"> r=2' + footing 5'</t>
    </r>
  </si>
  <si>
    <t>Footing souple (jeudi)</t>
  </si>
  <si>
    <t>Rappel Allure (J-5 mardi)</t>
  </si>
  <si>
    <r>
      <t xml:space="preserve">Footing 50' 
+  </t>
    </r>
    <r>
      <rPr>
        <b/>
        <sz val="8"/>
        <color indexed="10"/>
        <rFont val="Arial Narrow"/>
        <family val="0"/>
      </rPr>
      <t>Allure marathon 2x15'</t>
    </r>
    <r>
      <rPr>
        <sz val="8"/>
        <color indexed="8"/>
        <rFont val="Arial Narrow"/>
        <family val="2"/>
      </rPr>
      <t xml:space="preserve"> r=5’ 
 + footing 15' </t>
    </r>
  </si>
  <si>
    <r>
      <t xml:space="preserve">Footing 20' + avec </t>
    </r>
    <r>
      <rPr>
        <b/>
        <sz val="8"/>
        <color indexed="10"/>
        <rFont val="Arial Narrow"/>
        <family val="0"/>
      </rPr>
      <t>2x4' all. Marathon</t>
    </r>
    <r>
      <rPr>
        <sz val="8"/>
        <color indexed="8"/>
        <rFont val="Arial Narrow"/>
        <family val="2"/>
      </rPr>
      <t xml:space="preserve"> r=2' + footing 5'</t>
    </r>
  </si>
  <si>
    <t xml:space="preserve">Footing 60'  65% vma </t>
  </si>
  <si>
    <t xml:space="preserve">Footing 55' 
65-70% vma </t>
  </si>
  <si>
    <r>
      <t>Footing 30'  60% vma
+</t>
    </r>
    <r>
      <rPr>
        <sz val="8"/>
        <color indexed="10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 Allure marathon (2x5km) </t>
    </r>
    <r>
      <rPr>
        <sz val="8"/>
        <color indexed="8"/>
        <rFont val="Arial Narrow"/>
        <family val="2"/>
      </rPr>
      <t xml:space="preserve">
</t>
    </r>
    <r>
      <rPr>
        <sz val="8"/>
        <rFont val="Arial Narrow"/>
        <family val="2"/>
      </rPr>
      <t xml:space="preserve">r= 5' footing + footing 10' 60% vma </t>
    </r>
  </si>
  <si>
    <t>Rappel allure (Mardi J-5)</t>
  </si>
  <si>
    <t>Sl avec Al.marathon</t>
  </si>
  <si>
    <r>
      <t xml:space="preserve">Footing 40' + </t>
    </r>
    <r>
      <rPr>
        <b/>
        <sz val="8"/>
        <color indexed="10"/>
        <rFont val="Arial Narrow"/>
        <family val="0"/>
      </rPr>
      <t>15' all. Marathon</t>
    </r>
    <r>
      <rPr>
        <sz val="8"/>
        <color indexed="8"/>
        <rFont val="Arial Narrow"/>
        <family val="2"/>
      </rPr>
      <t xml:space="preserve"> + footing 10'</t>
    </r>
  </si>
  <si>
    <r>
      <t xml:space="preserve">Footing 45' 
+  </t>
    </r>
    <r>
      <rPr>
        <b/>
        <sz val="8"/>
        <color indexed="10"/>
        <rFont val="Arial Narrow"/>
        <family val="0"/>
      </rPr>
      <t xml:space="preserve">10' all. Semi </t>
    </r>
    <r>
      <rPr>
        <sz val="8"/>
        <color indexed="8"/>
        <rFont val="Arial Narrow"/>
        <family val="2"/>
      </rPr>
      <t xml:space="preserve">+ </t>
    </r>
    <r>
      <rPr>
        <b/>
        <sz val="8"/>
        <color indexed="10"/>
        <rFont val="Arial Narrow"/>
        <family val="0"/>
      </rPr>
      <t xml:space="preserve">20' all.marathon </t>
    </r>
    <r>
      <rPr>
        <sz val="8"/>
        <color indexed="8"/>
        <rFont val="Arial Narrow"/>
        <family val="2"/>
      </rPr>
      <t xml:space="preserve"> r=3’ 
 + footing 12' </t>
    </r>
  </si>
  <si>
    <t>SL avec al.semi/marathon</t>
  </si>
  <si>
    <t xml:space="preserve">Footing 65-70% vma </t>
  </si>
  <si>
    <t>Footing 1h (65-70% vma)</t>
  </si>
  <si>
    <r>
      <t xml:space="preserve">Footing 20' (5'15''/km)
+  </t>
    </r>
    <r>
      <rPr>
        <b/>
        <sz val="8"/>
        <color indexed="10"/>
        <rFont val="Arial Narrow"/>
        <family val="0"/>
      </rPr>
      <t>5' al.10km</t>
    </r>
    <r>
      <rPr>
        <sz val="8"/>
        <color indexed="8"/>
        <rFont val="Arial Narrow"/>
        <family val="2"/>
      </rPr>
      <t>+</t>
    </r>
    <r>
      <rPr>
        <b/>
        <sz val="8"/>
        <color indexed="10"/>
        <rFont val="Arial Narrow"/>
        <family val="0"/>
      </rPr>
      <t>10' all.Sem</t>
    </r>
    <r>
      <rPr>
        <sz val="8"/>
        <color indexed="10"/>
        <rFont val="Arial Narrow"/>
        <family val="0"/>
      </rPr>
      <t>i</t>
    </r>
    <r>
      <rPr>
        <sz val="8"/>
        <color indexed="8"/>
        <rFont val="Arial Narrow"/>
        <family val="2"/>
      </rPr>
      <t>+</t>
    </r>
    <r>
      <rPr>
        <b/>
        <sz val="8"/>
        <color indexed="10"/>
        <rFont val="Arial Narrow"/>
        <family val="0"/>
      </rPr>
      <t>15' all.marathon</t>
    </r>
    <r>
      <rPr>
        <sz val="8"/>
        <color indexed="8"/>
        <rFont val="Arial Narrow"/>
        <family val="2"/>
      </rPr>
      <t xml:space="preserve"> r=2’/3'
 + footing 5'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</si>
</sst>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h:mm:ss;@"/>
    <numFmt numFmtId="166" formatCode="0.0%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8"/>
      <color indexed="54"/>
      <name val="Calibri Ligh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Calibri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Arial Narrow"/>
      <family val="2"/>
    </font>
    <font>
      <u val="single"/>
      <sz val="8"/>
      <color indexed="8"/>
      <name val="Arial Narrow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i/>
      <sz val="8"/>
      <color indexed="8"/>
      <name val="Times New Roman"/>
      <family val="1"/>
    </font>
    <font>
      <b/>
      <sz val="12"/>
      <color indexed="2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2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sz val="6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53"/>
      <name val="Arial Narrow"/>
      <family val="2"/>
    </font>
    <font>
      <b/>
      <sz val="8"/>
      <color indexed="53"/>
      <name val="Arial Narrow"/>
      <family val="2"/>
    </font>
    <font>
      <sz val="8"/>
      <color indexed="63"/>
      <name val="Arial Narrow"/>
      <family val="2"/>
    </font>
    <font>
      <b/>
      <i/>
      <sz val="8"/>
      <color indexed="10"/>
      <name val="Arial Narrow"/>
      <family val="2"/>
    </font>
    <font>
      <b/>
      <sz val="8"/>
      <color indexed="25"/>
      <name val="Arial Narrow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1" fillId="0" borderId="0">
      <alignment/>
      <protection/>
    </xf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58">
    <xf numFmtId="0" fontId="0" fillId="0" borderId="0" xfId="0" applyAlignment="1">
      <alignment/>
    </xf>
    <xf numFmtId="0" fontId="20" fillId="20" borderId="10" xfId="0" applyFont="1" applyFill="1" applyBorder="1" applyAlignment="1" applyProtection="1">
      <alignment horizontal="center" vertical="center" wrapText="1"/>
      <protection/>
    </xf>
    <xf numFmtId="0" fontId="20" fillId="20" borderId="11" xfId="0" applyFont="1" applyFill="1" applyBorder="1" applyAlignment="1" applyProtection="1">
      <alignment horizontal="center" vertical="center" wrapText="1"/>
      <protection/>
    </xf>
    <xf numFmtId="0" fontId="21" fillId="20" borderId="12" xfId="0" applyFont="1" applyFill="1" applyBorder="1" applyAlignment="1">
      <alignment horizontal="center" vertical="center" wrapText="1"/>
    </xf>
    <xf numFmtId="21" fontId="21" fillId="0" borderId="13" xfId="0" applyNumberFormat="1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21" fontId="21" fillId="0" borderId="12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21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 wrapText="1"/>
    </xf>
    <xf numFmtId="21" fontId="21" fillId="0" borderId="0" xfId="0" applyNumberFormat="1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21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26" fillId="24" borderId="20" xfId="0" applyFont="1" applyFill="1" applyBorder="1" applyAlignment="1">
      <alignment horizontal="center"/>
    </xf>
    <xf numFmtId="0" fontId="27" fillId="24" borderId="21" xfId="0" applyFont="1" applyFill="1" applyBorder="1" applyAlignment="1" applyProtection="1">
      <alignment horizontal="center"/>
      <protection locked="0"/>
    </xf>
    <xf numFmtId="0" fontId="28" fillId="24" borderId="22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right"/>
    </xf>
    <xf numFmtId="0" fontId="26" fillId="24" borderId="21" xfId="0" applyFont="1" applyFill="1" applyBorder="1" applyAlignment="1">
      <alignment horizontal="center"/>
    </xf>
    <xf numFmtId="0" fontId="27" fillId="24" borderId="23" xfId="0" applyFont="1" applyFill="1" applyBorder="1" applyAlignment="1" applyProtection="1">
      <alignment horizontal="center"/>
      <protection locked="0"/>
    </xf>
    <xf numFmtId="0" fontId="26" fillId="24" borderId="23" xfId="0" applyFont="1" applyFill="1" applyBorder="1" applyAlignment="1">
      <alignment horizontal="center"/>
    </xf>
    <xf numFmtId="0" fontId="27" fillId="24" borderId="24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23" fillId="20" borderId="17" xfId="0" applyFont="1" applyFill="1" applyBorder="1" applyAlignment="1">
      <alignment horizontal="center"/>
    </xf>
    <xf numFmtId="0" fontId="30" fillId="20" borderId="19" xfId="0" applyFont="1" applyFill="1" applyBorder="1" applyAlignment="1">
      <alignment horizontal="center"/>
    </xf>
    <xf numFmtId="0" fontId="30" fillId="20" borderId="10" xfId="0" applyFont="1" applyFill="1" applyBorder="1" applyAlignment="1">
      <alignment horizontal="center"/>
    </xf>
    <xf numFmtId="164" fontId="30" fillId="20" borderId="17" xfId="0" applyNumberFormat="1" applyFont="1" applyFill="1" applyBorder="1" applyAlignment="1">
      <alignment horizontal="center"/>
    </xf>
    <xf numFmtId="0" fontId="30" fillId="20" borderId="0" xfId="0" applyFont="1" applyFill="1" applyBorder="1" applyAlignment="1">
      <alignment horizontal="center"/>
    </xf>
    <xf numFmtId="0" fontId="30" fillId="2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164" fontId="32" fillId="0" borderId="17" xfId="0" applyNumberFormat="1" applyFont="1" applyBorder="1" applyAlignment="1" applyProtection="1">
      <alignment horizontal="center"/>
      <protection hidden="1"/>
    </xf>
    <xf numFmtId="164" fontId="32" fillId="0" borderId="12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32" fillId="0" borderId="0" xfId="0" applyNumberFormat="1" applyFont="1" applyBorder="1" applyAlignment="1" applyProtection="1">
      <alignment horizontal="center"/>
      <protection hidden="1"/>
    </xf>
    <xf numFmtId="164" fontId="32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0" fontId="34" fillId="24" borderId="12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0" fontId="34" fillId="24" borderId="26" xfId="0" applyFont="1" applyFill="1" applyBorder="1" applyAlignment="1">
      <alignment horizontal="center"/>
    </xf>
    <xf numFmtId="0" fontId="34" fillId="24" borderId="27" xfId="0" applyFont="1" applyFill="1" applyBorder="1" applyAlignment="1">
      <alignment horizontal="center"/>
    </xf>
    <xf numFmtId="0" fontId="23" fillId="24" borderId="28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24" borderId="29" xfId="0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36" fillId="24" borderId="30" xfId="0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36" fillId="24" borderId="33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6" fillId="24" borderId="35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31" fillId="21" borderId="17" xfId="0" applyFont="1" applyFill="1" applyBorder="1" applyAlignment="1" applyProtection="1">
      <alignment horizontal="center" vertical="center" wrapText="1"/>
      <protection/>
    </xf>
    <xf numFmtId="0" fontId="21" fillId="2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0" fillId="8" borderId="39" xfId="0" applyFill="1" applyBorder="1" applyAlignment="1">
      <alignment/>
    </xf>
    <xf numFmtId="0" fontId="0" fillId="8" borderId="25" xfId="0" applyFill="1" applyBorder="1" applyAlignment="1">
      <alignment/>
    </xf>
    <xf numFmtId="0" fontId="21" fillId="2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21" fontId="21" fillId="0" borderId="4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1" fillId="0" borderId="0" xfId="49" applyAlignment="1">
      <alignment horizontal="center"/>
      <protection/>
    </xf>
    <xf numFmtId="0" fontId="1" fillId="0" borderId="0" xfId="49">
      <alignment/>
      <protection/>
    </xf>
    <xf numFmtId="0" fontId="50" fillId="0" borderId="42" xfId="49" applyFont="1" applyBorder="1" applyAlignment="1">
      <alignment horizontal="center"/>
      <protection/>
    </xf>
    <xf numFmtId="0" fontId="50" fillId="0" borderId="43" xfId="49" applyFont="1" applyBorder="1" applyAlignment="1">
      <alignment horizontal="center"/>
      <protection/>
    </xf>
    <xf numFmtId="0" fontId="51" fillId="0" borderId="26" xfId="49" applyFont="1" applyBorder="1" applyAlignment="1">
      <alignment horizontal="center"/>
      <protection/>
    </xf>
    <xf numFmtId="21" fontId="51" fillId="0" borderId="25" xfId="49" applyNumberFormat="1" applyFont="1" applyFill="1" applyBorder="1" applyAlignment="1">
      <alignment horizontal="center"/>
      <protection/>
    </xf>
    <xf numFmtId="21" fontId="52" fillId="0" borderId="34" xfId="49" applyNumberFormat="1" applyFont="1" applyFill="1" applyBorder="1" applyAlignment="1">
      <alignment horizontal="center"/>
      <protection/>
    </xf>
    <xf numFmtId="21" fontId="51" fillId="0" borderId="33" xfId="49" applyNumberFormat="1" applyFont="1" applyFill="1" applyBorder="1" applyAlignment="1">
      <alignment horizontal="center"/>
      <protection/>
    </xf>
    <xf numFmtId="21" fontId="51" fillId="0" borderId="44" xfId="49" applyNumberFormat="1" applyFont="1" applyFill="1" applyBorder="1" applyAlignment="1">
      <alignment horizontal="center"/>
      <protection/>
    </xf>
    <xf numFmtId="21" fontId="52" fillId="0" borderId="45" xfId="49" applyNumberFormat="1" applyFont="1" applyFill="1" applyBorder="1" applyAlignment="1">
      <alignment horizontal="center"/>
      <protection/>
    </xf>
    <xf numFmtId="21" fontId="52" fillId="0" borderId="39" xfId="49" applyNumberFormat="1" applyFont="1" applyBorder="1" applyAlignment="1">
      <alignment horizontal="center"/>
      <protection/>
    </xf>
    <xf numFmtId="9" fontId="51" fillId="0" borderId="33" xfId="49" applyNumberFormat="1" applyFont="1" applyBorder="1" applyAlignment="1">
      <alignment horizontal="center"/>
      <protection/>
    </xf>
    <xf numFmtId="9" fontId="52" fillId="0" borderId="34" xfId="49" applyNumberFormat="1" applyFont="1" applyBorder="1" applyAlignment="1">
      <alignment horizontal="center"/>
      <protection/>
    </xf>
    <xf numFmtId="9" fontId="1" fillId="0" borderId="0" xfId="49" applyNumberFormat="1" applyAlignment="1">
      <alignment horizontal="center"/>
      <protection/>
    </xf>
    <xf numFmtId="166" fontId="1" fillId="0" borderId="0" xfId="49" applyNumberFormat="1">
      <alignment/>
      <protection/>
    </xf>
    <xf numFmtId="0" fontId="51" fillId="0" borderId="27" xfId="49" applyFont="1" applyBorder="1" applyAlignment="1">
      <alignment horizontal="center"/>
      <protection/>
    </xf>
    <xf numFmtId="21" fontId="51" fillId="0" borderId="25" xfId="49" applyNumberFormat="1" applyFont="1" applyBorder="1" applyAlignment="1">
      <alignment horizontal="center"/>
      <protection/>
    </xf>
    <xf numFmtId="21" fontId="52" fillId="0" borderId="34" xfId="49" applyNumberFormat="1" applyFont="1" applyBorder="1" applyAlignment="1">
      <alignment horizontal="center"/>
      <protection/>
    </xf>
    <xf numFmtId="21" fontId="51" fillId="0" borderId="33" xfId="49" applyNumberFormat="1" applyFont="1" applyBorder="1" applyAlignment="1">
      <alignment horizontal="center"/>
      <protection/>
    </xf>
    <xf numFmtId="0" fontId="51" fillId="0" borderId="46" xfId="49" applyFont="1" applyBorder="1" applyAlignment="1">
      <alignment horizontal="center"/>
      <protection/>
    </xf>
    <xf numFmtId="21" fontId="51" fillId="0" borderId="37" xfId="49" applyNumberFormat="1" applyFont="1" applyBorder="1" applyAlignment="1">
      <alignment horizontal="center"/>
      <protection/>
    </xf>
    <xf numFmtId="21" fontId="52" fillId="0" borderId="36" xfId="49" applyNumberFormat="1" applyFont="1" applyBorder="1" applyAlignment="1">
      <alignment horizontal="center"/>
      <protection/>
    </xf>
    <xf numFmtId="21" fontId="51" fillId="0" borderId="35" xfId="49" applyNumberFormat="1" applyFont="1" applyBorder="1" applyAlignment="1">
      <alignment horizontal="center"/>
      <protection/>
    </xf>
    <xf numFmtId="21" fontId="51" fillId="0" borderId="35" xfId="49" applyNumberFormat="1" applyFont="1" applyFill="1" applyBorder="1" applyAlignment="1">
      <alignment horizontal="center"/>
      <protection/>
    </xf>
    <xf numFmtId="21" fontId="52" fillId="0" borderId="36" xfId="49" applyNumberFormat="1" applyFont="1" applyFill="1" applyBorder="1" applyAlignment="1">
      <alignment horizontal="center"/>
      <protection/>
    </xf>
    <xf numFmtId="21" fontId="52" fillId="0" borderId="47" xfId="49" applyNumberFormat="1" applyFont="1" applyBorder="1" applyAlignment="1">
      <alignment horizontal="center"/>
      <protection/>
    </xf>
    <xf numFmtId="9" fontId="51" fillId="0" borderId="35" xfId="49" applyNumberFormat="1" applyFont="1" applyBorder="1" applyAlignment="1">
      <alignment horizontal="center"/>
      <protection/>
    </xf>
    <xf numFmtId="9" fontId="52" fillId="0" borderId="36" xfId="49" applyNumberFormat="1" applyFont="1" applyBorder="1" applyAlignment="1">
      <alignment horizontal="center"/>
      <protection/>
    </xf>
    <xf numFmtId="0" fontId="33" fillId="24" borderId="12" xfId="0" applyFont="1" applyFill="1" applyBorder="1" applyAlignment="1">
      <alignment horizontal="center"/>
    </xf>
    <xf numFmtId="0" fontId="23" fillId="24" borderId="48" xfId="0" applyFont="1" applyFill="1" applyBorder="1" applyAlignment="1">
      <alignment horizontal="center"/>
    </xf>
    <xf numFmtId="21" fontId="21" fillId="0" borderId="16" xfId="0" applyNumberFormat="1" applyFont="1" applyFill="1" applyBorder="1" applyAlignment="1">
      <alignment horizontal="center" vertical="center" wrapText="1"/>
    </xf>
    <xf numFmtId="0" fontId="23" fillId="8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wrapText="1"/>
    </xf>
    <xf numFmtId="0" fontId="31" fillId="0" borderId="19" xfId="0" applyFont="1" applyBorder="1" applyAlignment="1">
      <alignment horizontal="center" textRotation="255" wrapText="1"/>
    </xf>
    <xf numFmtId="0" fontId="23" fillId="0" borderId="12" xfId="0" applyFont="1" applyFill="1" applyBorder="1" applyAlignment="1">
      <alignment horizontal="center" vertical="center"/>
    </xf>
    <xf numFmtId="0" fontId="20" fillId="20" borderId="16" xfId="0" applyFont="1" applyFill="1" applyBorder="1" applyAlignment="1" applyProtection="1">
      <alignment horizontal="center" vertical="center" wrapText="1"/>
      <protection/>
    </xf>
    <xf numFmtId="0" fontId="20" fillId="20" borderId="19" xfId="0" applyFont="1" applyFill="1" applyBorder="1" applyAlignment="1" applyProtection="1">
      <alignment horizontal="center" vertical="center" wrapText="1"/>
      <protection/>
    </xf>
    <xf numFmtId="21" fontId="21" fillId="0" borderId="15" xfId="0" applyNumberFormat="1" applyFont="1" applyFill="1" applyBorder="1" applyAlignment="1">
      <alignment horizontal="left" vertical="center" wrapText="1"/>
    </xf>
    <xf numFmtId="21" fontId="21" fillId="0" borderId="38" xfId="0" applyNumberFormat="1" applyFont="1" applyFill="1" applyBorder="1" applyAlignment="1">
      <alignment horizontal="left" vertical="center" wrapText="1"/>
    </xf>
    <xf numFmtId="0" fontId="18" fillId="8" borderId="50" xfId="0" applyFont="1" applyFill="1" applyBorder="1" applyAlignment="1">
      <alignment horizontal="center"/>
    </xf>
    <xf numFmtId="0" fontId="19" fillId="21" borderId="13" xfId="0" applyFont="1" applyFill="1" applyBorder="1" applyAlignment="1" applyProtection="1">
      <alignment horizontal="center" vertical="center" wrapText="1"/>
      <protection/>
    </xf>
    <xf numFmtId="0" fontId="19" fillId="21" borderId="51" xfId="0" applyFont="1" applyFill="1" applyBorder="1" applyAlignment="1" applyProtection="1">
      <alignment horizontal="center" vertical="center" wrapText="1"/>
      <protection/>
    </xf>
    <xf numFmtId="0" fontId="19" fillId="21" borderId="17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19" fillId="21" borderId="17" xfId="0" applyFont="1" applyFill="1" applyBorder="1" applyAlignment="1" applyProtection="1">
      <alignment horizontal="center" vertical="center" wrapText="1"/>
      <protection/>
    </xf>
    <xf numFmtId="0" fontId="19" fillId="21" borderId="13" xfId="0" applyFont="1" applyFill="1" applyBorder="1" applyAlignment="1" applyProtection="1">
      <alignment horizontal="center" vertical="center" wrapText="1"/>
      <protection/>
    </xf>
    <xf numFmtId="0" fontId="37" fillId="8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21" fontId="21" fillId="0" borderId="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21" fontId="21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19" fillId="21" borderId="12" xfId="0" applyFont="1" applyFill="1" applyBorder="1" applyAlignment="1" applyProtection="1">
      <alignment horizontal="center" vertical="center" wrapText="1"/>
      <protection/>
    </xf>
    <xf numFmtId="0" fontId="19" fillId="21" borderId="14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37" fillId="8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 applyProtection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 wrapText="1"/>
    </xf>
    <xf numFmtId="0" fontId="49" fillId="0" borderId="0" xfId="49" applyFont="1" applyBorder="1" applyAlignment="1">
      <alignment horizontal="center"/>
      <protection/>
    </xf>
    <xf numFmtId="0" fontId="50" fillId="0" borderId="53" xfId="49" applyFont="1" applyBorder="1" applyAlignment="1">
      <alignment horizontal="center"/>
      <protection/>
    </xf>
    <xf numFmtId="0" fontId="50" fillId="0" borderId="42" xfId="49" applyFont="1" applyBorder="1" applyAlignment="1">
      <alignment horizontal="center"/>
      <protection/>
    </xf>
    <xf numFmtId="0" fontId="50" fillId="0" borderId="48" xfId="49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prédiction performance Rouffignac" xfId="49"/>
    <cellStyle name="Note 1" xfId="50"/>
    <cellStyle name="Percent" xfId="51"/>
    <cellStyle name="Satisfaisant" xfId="52"/>
    <cellStyle name="Sortie" xfId="53"/>
    <cellStyle name="Texte explicatif" xfId="54"/>
    <cellStyle name="Titre 1" xfId="55"/>
    <cellStyle name="Titre 2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17</xdr:row>
      <xdr:rowOff>19050</xdr:rowOff>
    </xdr:from>
    <xdr:to>
      <xdr:col>10</xdr:col>
      <xdr:colOff>85725</xdr:colOff>
      <xdr:row>21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867025"/>
          <a:ext cx="2352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428625</xdr:colOff>
      <xdr:row>14</xdr:row>
      <xdr:rowOff>161925</xdr:rowOff>
    </xdr:from>
    <xdr:to>
      <xdr:col>12</xdr:col>
      <xdr:colOff>485775</xdr:colOff>
      <xdr:row>22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2438400"/>
          <a:ext cx="15621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15</xdr:row>
      <xdr:rowOff>123825</xdr:rowOff>
    </xdr:from>
    <xdr:to>
      <xdr:col>10</xdr:col>
      <xdr:colOff>19050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590800"/>
          <a:ext cx="2352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304800</xdr:colOff>
      <xdr:row>14</xdr:row>
      <xdr:rowOff>19050</xdr:rowOff>
    </xdr:from>
    <xdr:to>
      <xdr:col>12</xdr:col>
      <xdr:colOff>361950</xdr:colOff>
      <xdr:row>21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295525"/>
          <a:ext cx="15621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O30" sqref="O30"/>
    </sheetView>
  </sheetViews>
  <sheetFormatPr defaultColWidth="11.421875" defaultRowHeight="6.75" customHeight="1"/>
  <cols>
    <col min="1" max="1" width="8.140625" style="0" customWidth="1"/>
    <col min="2" max="2" width="15.00390625" style="0" customWidth="1"/>
    <col min="3" max="3" width="10.57421875" style="0" customWidth="1"/>
    <col min="4" max="4" width="10.140625" style="0" customWidth="1"/>
    <col min="5" max="5" width="10.57421875" style="0" customWidth="1"/>
    <col min="6" max="6" width="9.57421875" style="0" customWidth="1"/>
    <col min="7" max="7" width="8.28125" style="0" customWidth="1"/>
    <col min="8" max="8" width="14.7109375" style="0" customWidth="1"/>
    <col min="11" max="11" width="9.140625" style="0" customWidth="1"/>
    <col min="12" max="12" width="13.421875" style="0" customWidth="1"/>
  </cols>
  <sheetData>
    <row r="1" spans="1:13" ht="12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.75" customHeight="1">
      <c r="A2" s="126" t="s">
        <v>1</v>
      </c>
      <c r="B2" s="126"/>
      <c r="C2" s="126"/>
      <c r="D2" s="126"/>
      <c r="E2" s="126"/>
      <c r="F2" s="126"/>
      <c r="G2" s="127" t="s">
        <v>2</v>
      </c>
      <c r="H2" s="127"/>
      <c r="I2" s="127"/>
      <c r="J2" s="127"/>
      <c r="K2" s="128" t="s">
        <v>3</v>
      </c>
      <c r="L2" s="128"/>
      <c r="M2" s="128"/>
    </row>
    <row r="3" spans="1:13" ht="12.75" customHeight="1">
      <c r="A3" s="1" t="s">
        <v>4</v>
      </c>
      <c r="B3" s="2" t="s">
        <v>5</v>
      </c>
      <c r="C3" s="121" t="s">
        <v>6</v>
      </c>
      <c r="D3" s="121"/>
      <c r="E3" s="121"/>
      <c r="F3" s="121"/>
      <c r="G3" s="2" t="s">
        <v>4</v>
      </c>
      <c r="H3" s="2" t="s">
        <v>5</v>
      </c>
      <c r="I3" s="122" t="s">
        <v>6</v>
      </c>
      <c r="J3" s="122"/>
      <c r="K3" s="2" t="s">
        <v>4</v>
      </c>
      <c r="L3" s="2" t="s">
        <v>5</v>
      </c>
      <c r="M3" s="2" t="s">
        <v>7</v>
      </c>
    </row>
    <row r="4" spans="1:13" ht="12.75" customHeight="1">
      <c r="A4" s="3" t="s">
        <v>8</v>
      </c>
      <c r="B4" s="4" t="s">
        <v>9</v>
      </c>
      <c r="C4" s="123" t="s">
        <v>10</v>
      </c>
      <c r="D4" s="123"/>
      <c r="E4" s="123"/>
      <c r="F4" s="123"/>
      <c r="G4" s="5" t="s">
        <v>11</v>
      </c>
      <c r="H4" s="6" t="s">
        <v>12</v>
      </c>
      <c r="I4" s="124" t="s">
        <v>13</v>
      </c>
      <c r="J4" s="124"/>
      <c r="K4" s="3" t="s">
        <v>14</v>
      </c>
      <c r="L4" s="7" t="s">
        <v>15</v>
      </c>
      <c r="M4" s="116" t="s">
        <v>16</v>
      </c>
    </row>
    <row r="5" spans="1:13" ht="12.75" customHeight="1">
      <c r="A5" s="3" t="s">
        <v>17</v>
      </c>
      <c r="B5" s="4" t="s">
        <v>18</v>
      </c>
      <c r="C5" s="123"/>
      <c r="D5" s="123"/>
      <c r="E5" s="123"/>
      <c r="F5" s="123"/>
      <c r="G5" s="3" t="s">
        <v>19</v>
      </c>
      <c r="H5" s="9" t="s">
        <v>20</v>
      </c>
      <c r="I5" s="124"/>
      <c r="J5" s="124"/>
      <c r="K5" s="3" t="s">
        <v>21</v>
      </c>
      <c r="L5" s="7" t="s">
        <v>22</v>
      </c>
      <c r="M5" s="116"/>
    </row>
    <row r="6" spans="1:13" ht="12.75" customHeight="1">
      <c r="A6" s="3" t="s">
        <v>23</v>
      </c>
      <c r="B6" s="4" t="s">
        <v>24</v>
      </c>
      <c r="C6" s="123"/>
      <c r="D6" s="123"/>
      <c r="E6" s="123"/>
      <c r="F6" s="123"/>
      <c r="G6" s="10" t="s">
        <v>25</v>
      </c>
      <c r="H6" s="11" t="s">
        <v>26</v>
      </c>
      <c r="I6" s="124"/>
      <c r="J6" s="124"/>
      <c r="K6" s="3" t="s">
        <v>27</v>
      </c>
      <c r="L6" s="7" t="s">
        <v>28</v>
      </c>
      <c r="M6" s="116"/>
    </row>
    <row r="7" spans="1:13" ht="12.75" customHeight="1">
      <c r="A7" s="12" t="s">
        <v>29</v>
      </c>
      <c r="B7" s="13" t="s">
        <v>30</v>
      </c>
      <c r="C7" s="123"/>
      <c r="D7" s="123"/>
      <c r="E7" s="123"/>
      <c r="F7" s="123"/>
      <c r="G7" s="14" t="s">
        <v>31</v>
      </c>
      <c r="H7" s="15" t="s">
        <v>32</v>
      </c>
      <c r="I7" s="124"/>
      <c r="J7" s="124"/>
      <c r="K7" s="16"/>
      <c r="L7" s="17"/>
      <c r="M7" s="116"/>
    </row>
    <row r="8" spans="1:13" ht="15.75" customHeight="1">
      <c r="A8" s="12" t="s">
        <v>33</v>
      </c>
      <c r="B8" s="18" t="s">
        <v>34</v>
      </c>
      <c r="C8" s="123"/>
      <c r="D8" s="123"/>
      <c r="E8" s="123"/>
      <c r="F8" s="123"/>
      <c r="G8" s="5" t="s">
        <v>35</v>
      </c>
      <c r="H8" s="15" t="s">
        <v>36</v>
      </c>
      <c r="I8" s="124"/>
      <c r="J8" s="124"/>
      <c r="K8" s="19"/>
      <c r="L8" s="20"/>
      <c r="M8" s="116"/>
    </row>
    <row r="9" spans="1:13" ht="12.75" customHeight="1">
      <c r="A9" s="3" t="s">
        <v>37</v>
      </c>
      <c r="B9" s="18" t="s">
        <v>38</v>
      </c>
      <c r="C9" s="123"/>
      <c r="D9" s="123"/>
      <c r="E9" s="123"/>
      <c r="F9" s="123"/>
      <c r="G9" s="117" t="s">
        <v>39</v>
      </c>
      <c r="H9" s="117"/>
      <c r="I9" s="117"/>
      <c r="J9" s="117"/>
      <c r="K9" s="117"/>
      <c r="L9" s="117"/>
      <c r="M9" s="117"/>
    </row>
    <row r="10" spans="1:13" ht="13.5" customHeight="1">
      <c r="A10" s="21"/>
      <c r="B10" s="13"/>
      <c r="C10" s="123"/>
      <c r="D10" s="123"/>
      <c r="E10" s="123"/>
      <c r="F10" s="123"/>
      <c r="G10" s="118" t="s">
        <v>40</v>
      </c>
      <c r="H10" s="118"/>
      <c r="I10" s="118"/>
      <c r="J10" s="118"/>
      <c r="K10" s="118"/>
      <c r="L10" s="118"/>
      <c r="M10" s="118"/>
    </row>
    <row r="11" spans="1:13" ht="12.75" customHeight="1">
      <c r="A11" s="21"/>
      <c r="B11" s="13"/>
      <c r="C11" s="123"/>
      <c r="D11" s="123"/>
      <c r="E11" s="123"/>
      <c r="F11" s="123"/>
      <c r="G11" s="118"/>
      <c r="H11" s="118"/>
      <c r="I11" s="118"/>
      <c r="J11" s="118"/>
      <c r="K11" s="118"/>
      <c r="L11" s="118"/>
      <c r="M11" s="118"/>
    </row>
    <row r="13" spans="1:11" ht="15.75" customHeight="1">
      <c r="A13" s="22"/>
      <c r="B13" s="23" t="s">
        <v>41</v>
      </c>
      <c r="C13" s="24">
        <v>14</v>
      </c>
      <c r="D13" s="25" t="s">
        <v>42</v>
      </c>
      <c r="E13" s="26" t="s">
        <v>43</v>
      </c>
      <c r="F13" s="27" t="s">
        <v>44</v>
      </c>
      <c r="G13" s="28">
        <v>190</v>
      </c>
      <c r="H13" s="29" t="s">
        <v>45</v>
      </c>
      <c r="I13" s="30">
        <v>55</v>
      </c>
      <c r="J13" s="31"/>
      <c r="K13" s="31"/>
    </row>
    <row r="14" spans="1:7" ht="12.75" customHeight="1">
      <c r="A14" s="32"/>
      <c r="B14" s="33" t="s">
        <v>46</v>
      </c>
      <c r="C14" s="34" t="s">
        <v>47</v>
      </c>
      <c r="D14" s="35" t="s">
        <v>48</v>
      </c>
      <c r="E14" s="36" t="s">
        <v>49</v>
      </c>
      <c r="F14" s="37" t="s">
        <v>50</v>
      </c>
      <c r="G14" s="38" t="s">
        <v>51</v>
      </c>
    </row>
    <row r="15" spans="1:10" ht="15" customHeight="1">
      <c r="A15" s="119"/>
      <c r="B15" s="39" t="s">
        <v>52</v>
      </c>
      <c r="C15" s="40">
        <v>50</v>
      </c>
      <c r="D15" s="41">
        <f aca="true" t="shared" si="0" ref="D15:D25">$C$13*$C15/100</f>
        <v>7</v>
      </c>
      <c r="E15" s="42">
        <f aca="true" t="shared" si="1" ref="E15:E25">((1000*0.04167)/($C$13*10*$C15))</f>
        <v>0.005952857142857143</v>
      </c>
      <c r="F15" s="43">
        <f aca="true" t="shared" si="2" ref="F15:F25">((100*0.04167)/($C$13*10*$C15))</f>
        <v>0.0005952857142857142</v>
      </c>
      <c r="G15" s="41">
        <f>((G13-I13)*C15/100)+I13</f>
        <v>122.5</v>
      </c>
      <c r="J15" s="44"/>
    </row>
    <row r="16" spans="1:10" ht="15" customHeight="1">
      <c r="A16" s="119"/>
      <c r="B16" s="45" t="s">
        <v>53</v>
      </c>
      <c r="C16" s="40">
        <v>60</v>
      </c>
      <c r="D16" s="41">
        <f t="shared" si="0"/>
        <v>8.4</v>
      </c>
      <c r="E16" s="43">
        <f t="shared" si="1"/>
        <v>0.004960714285714286</v>
      </c>
      <c r="F16" s="43">
        <f t="shared" si="2"/>
        <v>0.0004960714285714285</v>
      </c>
      <c r="G16" s="41">
        <f>((G13-I13)*C16/100)+I13</f>
        <v>136</v>
      </c>
      <c r="H16" s="44"/>
      <c r="J16" s="44"/>
    </row>
    <row r="17" spans="1:12" ht="15" customHeight="1">
      <c r="A17" s="119"/>
      <c r="B17" s="46" t="s">
        <v>54</v>
      </c>
      <c r="C17" s="40">
        <v>65</v>
      </c>
      <c r="D17" s="41">
        <f t="shared" si="0"/>
        <v>9.1</v>
      </c>
      <c r="E17" s="43">
        <f t="shared" si="1"/>
        <v>0.004579120879120879</v>
      </c>
      <c r="F17" s="43">
        <f t="shared" si="2"/>
        <v>0.0004579120879120879</v>
      </c>
      <c r="G17" s="41">
        <f>((G13-I13)*C17/100)+I13</f>
        <v>142.75</v>
      </c>
      <c r="H17" s="44"/>
      <c r="J17" s="44"/>
      <c r="L17" s="47"/>
    </row>
    <row r="18" spans="1:10" ht="15" customHeight="1">
      <c r="A18" s="119"/>
      <c r="B18" s="45" t="s">
        <v>55</v>
      </c>
      <c r="C18" s="40">
        <v>70</v>
      </c>
      <c r="D18" s="41">
        <f t="shared" si="0"/>
        <v>9.8</v>
      </c>
      <c r="E18" s="43">
        <f t="shared" si="1"/>
        <v>0.004252040816326531</v>
      </c>
      <c r="F18" s="43">
        <f t="shared" si="2"/>
        <v>0.00042520408163265305</v>
      </c>
      <c r="G18" s="41">
        <f>((G13-I13)*C18/100)+I13</f>
        <v>149.5</v>
      </c>
      <c r="H18" s="44"/>
      <c r="J18" s="44"/>
    </row>
    <row r="19" spans="1:8" ht="15" customHeight="1">
      <c r="A19" s="119"/>
      <c r="B19" s="46" t="s">
        <v>56</v>
      </c>
      <c r="C19" s="40">
        <v>73</v>
      </c>
      <c r="D19" s="41">
        <f t="shared" si="0"/>
        <v>10.22</v>
      </c>
      <c r="E19" s="43">
        <f t="shared" si="1"/>
        <v>0.004077299412915851</v>
      </c>
      <c r="F19" s="43">
        <f t="shared" si="2"/>
        <v>0.0004077299412915851</v>
      </c>
      <c r="G19" s="41">
        <f>((G13-I13)*C19/100)+I13</f>
        <v>153.55</v>
      </c>
      <c r="H19" s="44"/>
    </row>
    <row r="20" spans="1:8" ht="15" customHeight="1">
      <c r="A20" s="119"/>
      <c r="B20" s="39" t="s">
        <v>57</v>
      </c>
      <c r="C20" s="40">
        <v>79</v>
      </c>
      <c r="D20" s="41">
        <f t="shared" si="0"/>
        <v>11.06</v>
      </c>
      <c r="E20" s="43">
        <f t="shared" si="1"/>
        <v>0.0037676311030741413</v>
      </c>
      <c r="F20" s="43">
        <f t="shared" si="2"/>
        <v>0.0003767631103074141</v>
      </c>
      <c r="G20" s="41">
        <f>((G13-I13)*C20/100)+I13</f>
        <v>161.65</v>
      </c>
      <c r="H20" s="44"/>
    </row>
    <row r="21" spans="1:7" ht="15" customHeight="1">
      <c r="A21" s="119"/>
      <c r="B21" s="120" t="s">
        <v>58</v>
      </c>
      <c r="C21" s="40">
        <v>85</v>
      </c>
      <c r="D21" s="41">
        <f t="shared" si="0"/>
        <v>11.9</v>
      </c>
      <c r="E21" s="43">
        <f t="shared" si="1"/>
        <v>0.0035016806722689077</v>
      </c>
      <c r="F21" s="43">
        <f t="shared" si="2"/>
        <v>0.00035016806722689076</v>
      </c>
      <c r="G21" s="41">
        <f>((G13-I13)*C21/100)+I13</f>
        <v>169.75</v>
      </c>
    </row>
    <row r="22" spans="1:7" ht="15" customHeight="1">
      <c r="A22" s="119"/>
      <c r="B22" s="120"/>
      <c r="C22" s="40">
        <v>90</v>
      </c>
      <c r="D22" s="41">
        <f t="shared" si="0"/>
        <v>12.6</v>
      </c>
      <c r="E22" s="43">
        <f t="shared" si="1"/>
        <v>0.0033071428571428575</v>
      </c>
      <c r="F22" s="43">
        <f t="shared" si="2"/>
        <v>0.0003307142857142857</v>
      </c>
      <c r="G22" s="41">
        <f>((G13-I13)*C22/100)+I13</f>
        <v>176.5</v>
      </c>
    </row>
    <row r="23" spans="1:9" ht="15" customHeight="1">
      <c r="A23" s="119"/>
      <c r="B23" s="120" t="s">
        <v>59</v>
      </c>
      <c r="C23" s="40">
        <v>95</v>
      </c>
      <c r="D23" s="41">
        <f t="shared" si="0"/>
        <v>13.3</v>
      </c>
      <c r="E23" s="43">
        <f t="shared" si="1"/>
        <v>0.0031330827067669173</v>
      </c>
      <c r="F23" s="43">
        <f t="shared" si="2"/>
        <v>0.0003133082706766917</v>
      </c>
      <c r="G23" s="41">
        <f>((G13-I13)*C23/100)+I13</f>
        <v>183.25</v>
      </c>
      <c r="I23" s="48"/>
    </row>
    <row r="24" spans="1:10" ht="15" customHeight="1">
      <c r="A24" s="119"/>
      <c r="B24" s="120"/>
      <c r="C24" s="40">
        <v>100</v>
      </c>
      <c r="D24" s="41">
        <f t="shared" si="0"/>
        <v>14</v>
      </c>
      <c r="E24" s="43">
        <f t="shared" si="1"/>
        <v>0.0029764285714285717</v>
      </c>
      <c r="F24" s="43">
        <f t="shared" si="2"/>
        <v>0.0002976428571428571</v>
      </c>
      <c r="G24" s="41">
        <f>((G13-I13)*C24/100)+I13</f>
        <v>190</v>
      </c>
      <c r="I24" s="49"/>
      <c r="J24" s="44"/>
    </row>
    <row r="25" spans="1:11" ht="15" customHeight="1">
      <c r="A25" s="119"/>
      <c r="B25" s="120"/>
      <c r="C25" s="40">
        <v>105</v>
      </c>
      <c r="D25" s="41">
        <f t="shared" si="0"/>
        <v>14.7</v>
      </c>
      <c r="E25" s="43">
        <f t="shared" si="1"/>
        <v>0.0028346938775510207</v>
      </c>
      <c r="F25" s="43">
        <f t="shared" si="2"/>
        <v>0.000283469387755102</v>
      </c>
      <c r="G25" s="41" t="s">
        <v>60</v>
      </c>
      <c r="K25" s="50"/>
    </row>
    <row r="27" spans="1:13" ht="14.25" customHeight="1">
      <c r="A27" s="31"/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ht="13.5" customHeight="1">
      <c r="A28" s="51" t="s">
        <v>47</v>
      </c>
      <c r="B28" s="52">
        <v>100</v>
      </c>
      <c r="C28" s="52">
        <v>200</v>
      </c>
      <c r="D28" s="52">
        <v>300</v>
      </c>
      <c r="E28" s="52">
        <v>400</v>
      </c>
      <c r="F28" s="52">
        <v>500</v>
      </c>
      <c r="G28" s="52">
        <v>600</v>
      </c>
      <c r="H28" s="52">
        <v>1000</v>
      </c>
      <c r="I28" s="52">
        <v>1500</v>
      </c>
      <c r="J28" s="52">
        <v>2000</v>
      </c>
      <c r="K28" s="52">
        <v>3000</v>
      </c>
      <c r="L28" s="52">
        <v>4000</v>
      </c>
      <c r="M28" s="52">
        <v>5000</v>
      </c>
    </row>
    <row r="29" spans="1:13" ht="15" customHeight="1">
      <c r="A29" s="53">
        <v>60</v>
      </c>
      <c r="B29" s="42">
        <f aca="true" t="shared" si="3" ref="B29:B36">((B$28*0.04167)/($C$13*10*$A29))</f>
        <v>0.0004960714285714285</v>
      </c>
      <c r="C29" s="42">
        <f aca="true" t="shared" si="4" ref="C29:C36">((C$28*0.04167)/($C$13*10*$A29))</f>
        <v>0.000992142857142857</v>
      </c>
      <c r="D29" s="42">
        <f aca="true" t="shared" si="5" ref="D29:D36">((D$28*0.04167)/($C$13*10*$A29))</f>
        <v>0.0014882142857142856</v>
      </c>
      <c r="E29" s="42">
        <f aca="true" t="shared" si="6" ref="E29:E36">((E$28*0.04167)/($C$13*10*$A29))</f>
        <v>0.001984285714285714</v>
      </c>
      <c r="F29" s="42">
        <f aca="true" t="shared" si="7" ref="F29:F36">((F$28*0.04167)/($C$13*10*$A29))</f>
        <v>0.002480357142857143</v>
      </c>
      <c r="G29" s="42">
        <f aca="true" t="shared" si="8" ref="G29:G36">((G$28*0.04167)/($C$13*10*$A29))</f>
        <v>0.0029764285714285713</v>
      </c>
      <c r="H29" s="42">
        <f aca="true" t="shared" si="9" ref="H29:H36">((H$28*0.04167)/($C$13*10*$A29))</f>
        <v>0.004960714285714286</v>
      </c>
      <c r="I29" s="42">
        <f aca="true" t="shared" si="10" ref="I29:I36">((I$28*0.04167)/($C$13*10*$A29))</f>
        <v>0.007441071428571428</v>
      </c>
      <c r="J29" s="42">
        <f aca="true" t="shared" si="11" ref="J29:J36">((J$28*0.04167)/($C$13*10*$A29))</f>
        <v>0.009921428571428572</v>
      </c>
      <c r="K29" s="42">
        <f aca="true" t="shared" si="12" ref="K29:K36">((K$28*0.04167)/($C$13*10*$A29))</f>
        <v>0.014882142857142856</v>
      </c>
      <c r="L29" s="42">
        <f aca="true" t="shared" si="13" ref="L29:L36">((L$28*0.04167)/($C$13*10*$A29))</f>
        <v>0.019842857142857145</v>
      </c>
      <c r="M29" s="42">
        <f aca="true" t="shared" si="14" ref="M29:M36">((M$28*0.04167)/($C$13*10*$A29))</f>
        <v>0.02480357142857143</v>
      </c>
    </row>
    <row r="30" spans="1:13" ht="15" customHeight="1">
      <c r="A30" s="54">
        <v>65</v>
      </c>
      <c r="B30" s="43">
        <f t="shared" si="3"/>
        <v>0.0004579120879120879</v>
      </c>
      <c r="C30" s="43">
        <f t="shared" si="4"/>
        <v>0.0009158241758241758</v>
      </c>
      <c r="D30" s="43">
        <f t="shared" si="5"/>
        <v>0.0013737362637362637</v>
      </c>
      <c r="E30" s="43">
        <f t="shared" si="6"/>
        <v>0.0018316483516483517</v>
      </c>
      <c r="F30" s="43">
        <f t="shared" si="7"/>
        <v>0.0022895604395604396</v>
      </c>
      <c r="G30" s="43">
        <f t="shared" si="8"/>
        <v>0.0027474725274725274</v>
      </c>
      <c r="H30" s="43">
        <f t="shared" si="9"/>
        <v>0.004579120879120879</v>
      </c>
      <c r="I30" s="43">
        <f t="shared" si="10"/>
        <v>0.006868681318681318</v>
      </c>
      <c r="J30" s="43">
        <f t="shared" si="11"/>
        <v>0.009158241758241759</v>
      </c>
      <c r="K30" s="43">
        <f t="shared" si="12"/>
        <v>0.013737362637362636</v>
      </c>
      <c r="L30" s="43">
        <f t="shared" si="13"/>
        <v>0.018316483516483517</v>
      </c>
      <c r="M30" s="43">
        <f t="shared" si="14"/>
        <v>0.022895604395604396</v>
      </c>
    </row>
    <row r="31" spans="1:13" ht="15" customHeight="1">
      <c r="A31" s="54">
        <v>70</v>
      </c>
      <c r="B31" s="43">
        <f t="shared" si="3"/>
        <v>0.00042520408163265305</v>
      </c>
      <c r="C31" s="43">
        <f t="shared" si="4"/>
        <v>0.0008504081632653061</v>
      </c>
      <c r="D31" s="43">
        <f t="shared" si="5"/>
        <v>0.001275612244897959</v>
      </c>
      <c r="E31" s="43">
        <f t="shared" si="6"/>
        <v>0.0017008163265306122</v>
      </c>
      <c r="F31" s="43">
        <f t="shared" si="7"/>
        <v>0.0021260204081632655</v>
      </c>
      <c r="G31" s="43">
        <f t="shared" si="8"/>
        <v>0.002551224489795918</v>
      </c>
      <c r="H31" s="43">
        <f t="shared" si="9"/>
        <v>0.004252040816326531</v>
      </c>
      <c r="I31" s="43">
        <f t="shared" si="10"/>
        <v>0.006378061224489796</v>
      </c>
      <c r="J31" s="43">
        <f t="shared" si="11"/>
        <v>0.008504081632653062</v>
      </c>
      <c r="K31" s="43">
        <f t="shared" si="12"/>
        <v>0.012756122448979591</v>
      </c>
      <c r="L31" s="43">
        <f t="shared" si="13"/>
        <v>0.017008163265306124</v>
      </c>
      <c r="M31" s="43">
        <f t="shared" si="14"/>
        <v>0.021260204081632653</v>
      </c>
    </row>
    <row r="32" spans="1:13" ht="15" customHeight="1">
      <c r="A32" s="54">
        <v>73</v>
      </c>
      <c r="B32" s="43">
        <f t="shared" si="3"/>
        <v>0.0004077299412915851</v>
      </c>
      <c r="C32" s="43">
        <f t="shared" si="4"/>
        <v>0.0008154598825831702</v>
      </c>
      <c r="D32" s="43">
        <f t="shared" si="5"/>
        <v>0.0012231898238747553</v>
      </c>
      <c r="E32" s="43">
        <f t="shared" si="6"/>
        <v>0.0016309197651663404</v>
      </c>
      <c r="F32" s="43">
        <f t="shared" si="7"/>
        <v>0.0020386497064579256</v>
      </c>
      <c r="G32" s="43">
        <f t="shared" si="8"/>
        <v>0.0024463796477495105</v>
      </c>
      <c r="H32" s="43">
        <f t="shared" si="9"/>
        <v>0.004077299412915851</v>
      </c>
      <c r="I32" s="43">
        <f t="shared" si="10"/>
        <v>0.006115949119373776</v>
      </c>
      <c r="J32" s="43">
        <f t="shared" si="11"/>
        <v>0.008154598825831702</v>
      </c>
      <c r="K32" s="43">
        <f t="shared" si="12"/>
        <v>0.012231898238747553</v>
      </c>
      <c r="L32" s="43">
        <f t="shared" si="13"/>
        <v>0.016309197651663405</v>
      </c>
      <c r="M32" s="43">
        <f t="shared" si="14"/>
        <v>0.020386497064579255</v>
      </c>
    </row>
    <row r="33" spans="1:13" ht="15" customHeight="1">
      <c r="A33" s="54">
        <v>85</v>
      </c>
      <c r="B33" s="43">
        <f t="shared" si="3"/>
        <v>0.00035016806722689076</v>
      </c>
      <c r="C33" s="43">
        <f t="shared" si="4"/>
        <v>0.0007003361344537815</v>
      </c>
      <c r="D33" s="43">
        <f t="shared" si="5"/>
        <v>0.0010505042016806722</v>
      </c>
      <c r="E33" s="43">
        <f t="shared" si="6"/>
        <v>0.001400672268907563</v>
      </c>
      <c r="F33" s="43">
        <f t="shared" si="7"/>
        <v>0.0017508403361344539</v>
      </c>
      <c r="G33" s="43">
        <f t="shared" si="8"/>
        <v>0.0021010084033613445</v>
      </c>
      <c r="H33" s="43">
        <f t="shared" si="9"/>
        <v>0.0035016806722689077</v>
      </c>
      <c r="I33" s="43">
        <f t="shared" si="10"/>
        <v>0.005252521008403361</v>
      </c>
      <c r="J33" s="43">
        <f t="shared" si="11"/>
        <v>0.007003361344537815</v>
      </c>
      <c r="K33" s="43">
        <f t="shared" si="12"/>
        <v>0.010505042016806722</v>
      </c>
      <c r="L33" s="43">
        <f t="shared" si="13"/>
        <v>0.01400672268907563</v>
      </c>
      <c r="M33" s="43">
        <f t="shared" si="14"/>
        <v>0.017508403361344536</v>
      </c>
    </row>
    <row r="34" spans="1:13" ht="15" customHeight="1">
      <c r="A34" s="54">
        <v>90</v>
      </c>
      <c r="B34" s="43">
        <f t="shared" si="3"/>
        <v>0.0003307142857142857</v>
      </c>
      <c r="C34" s="43">
        <f t="shared" si="4"/>
        <v>0.0006614285714285714</v>
      </c>
      <c r="D34" s="43">
        <f t="shared" si="5"/>
        <v>0.000992142857142857</v>
      </c>
      <c r="E34" s="43">
        <f t="shared" si="6"/>
        <v>0.0013228571428571428</v>
      </c>
      <c r="F34" s="43">
        <f t="shared" si="7"/>
        <v>0.0016535714285714287</v>
      </c>
      <c r="G34" s="43">
        <f t="shared" si="8"/>
        <v>0.001984285714285714</v>
      </c>
      <c r="H34" s="43">
        <f t="shared" si="9"/>
        <v>0.0033071428571428575</v>
      </c>
      <c r="I34" s="43">
        <f t="shared" si="10"/>
        <v>0.004960714285714285</v>
      </c>
      <c r="J34" s="43">
        <f t="shared" si="11"/>
        <v>0.006614285714285715</v>
      </c>
      <c r="K34" s="43">
        <f t="shared" si="12"/>
        <v>0.00992142857142857</v>
      </c>
      <c r="L34" s="43">
        <f t="shared" si="13"/>
        <v>0.01322857142857143</v>
      </c>
      <c r="M34" s="43">
        <f t="shared" si="14"/>
        <v>0.016535714285714286</v>
      </c>
    </row>
    <row r="35" spans="1:13" ht="15" customHeight="1">
      <c r="A35" s="54">
        <v>95</v>
      </c>
      <c r="B35" s="43">
        <f t="shared" si="3"/>
        <v>0.0003133082706766917</v>
      </c>
      <c r="C35" s="43">
        <f t="shared" si="4"/>
        <v>0.0006266165413533834</v>
      </c>
      <c r="D35" s="43">
        <f t="shared" si="5"/>
        <v>0.0009399248120300751</v>
      </c>
      <c r="E35" s="43">
        <f t="shared" si="6"/>
        <v>0.0012532330827067669</v>
      </c>
      <c r="F35" s="43">
        <f t="shared" si="7"/>
        <v>0.0015665413533834586</v>
      </c>
      <c r="G35" s="43">
        <f t="shared" si="8"/>
        <v>0.0018798496240601502</v>
      </c>
      <c r="H35" s="43">
        <f t="shared" si="9"/>
        <v>0.0031330827067669173</v>
      </c>
      <c r="I35" s="43">
        <f t="shared" si="10"/>
        <v>0.0046996240601503755</v>
      </c>
      <c r="J35" s="43">
        <f t="shared" si="11"/>
        <v>0.0062661654135338345</v>
      </c>
      <c r="K35" s="43">
        <f t="shared" si="12"/>
        <v>0.009399248120300751</v>
      </c>
      <c r="L35" s="43">
        <f t="shared" si="13"/>
        <v>0.012532330827067669</v>
      </c>
      <c r="M35" s="43">
        <f t="shared" si="14"/>
        <v>0.015665413533834587</v>
      </c>
    </row>
    <row r="36" spans="1:13" ht="15" customHeight="1">
      <c r="A36" s="54">
        <v>100</v>
      </c>
      <c r="B36" s="43">
        <f t="shared" si="3"/>
        <v>0.0002976428571428571</v>
      </c>
      <c r="C36" s="43">
        <f t="shared" si="4"/>
        <v>0.0005952857142857142</v>
      </c>
      <c r="D36" s="43">
        <f t="shared" si="5"/>
        <v>0.0008929285714285714</v>
      </c>
      <c r="E36" s="43">
        <f t="shared" si="6"/>
        <v>0.0011905714285714284</v>
      </c>
      <c r="F36" s="43">
        <f t="shared" si="7"/>
        <v>0.0014882142857142859</v>
      </c>
      <c r="G36" s="43">
        <f t="shared" si="8"/>
        <v>0.0017858571428571429</v>
      </c>
      <c r="H36" s="43">
        <f t="shared" si="9"/>
        <v>0.0029764285714285717</v>
      </c>
      <c r="I36" s="43">
        <f t="shared" si="10"/>
        <v>0.004464642857142857</v>
      </c>
      <c r="J36" s="43">
        <f t="shared" si="11"/>
        <v>0.005952857142857143</v>
      </c>
      <c r="K36" s="43">
        <f t="shared" si="12"/>
        <v>0.008929285714285714</v>
      </c>
      <c r="L36" s="43">
        <f t="shared" si="13"/>
        <v>0.011905714285714287</v>
      </c>
      <c r="M36" s="43">
        <f t="shared" si="14"/>
        <v>0.014882142857142856</v>
      </c>
    </row>
    <row r="37" ht="6.75" customHeight="1">
      <c r="D37" s="44"/>
    </row>
    <row r="38" spans="3:13" ht="12.75" customHeight="1">
      <c r="C38" s="115" t="s">
        <v>62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ht="12.75" customHeight="1">
      <c r="A39" s="55" t="s">
        <v>47</v>
      </c>
      <c r="B39" s="55" t="s">
        <v>48</v>
      </c>
      <c r="C39" s="56">
        <v>0.5</v>
      </c>
      <c r="D39" s="57">
        <v>1</v>
      </c>
      <c r="E39" s="57">
        <v>2</v>
      </c>
      <c r="F39" s="57">
        <v>3</v>
      </c>
      <c r="G39" s="57">
        <v>4</v>
      </c>
      <c r="H39" s="57">
        <v>8</v>
      </c>
      <c r="I39" s="57">
        <v>10</v>
      </c>
      <c r="J39" s="57">
        <v>12</v>
      </c>
      <c r="K39" s="57">
        <v>14</v>
      </c>
      <c r="L39" s="58">
        <v>20</v>
      </c>
      <c r="M39" s="59">
        <v>30</v>
      </c>
    </row>
    <row r="40" spans="1:13" ht="12.75" customHeight="1">
      <c r="A40" s="60">
        <v>50</v>
      </c>
      <c r="B40" s="61">
        <f aca="true" t="shared" si="15" ref="B40:B48">$C$13*$A40/100</f>
        <v>7</v>
      </c>
      <c r="C40" s="62">
        <f aca="true" t="shared" si="16" ref="C40:C48">$B40*1000/60*C$39</f>
        <v>58.333333333333336</v>
      </c>
      <c r="D40" s="63">
        <f aca="true" t="shared" si="17" ref="D40:M40">$B40*1000/60*D39</f>
        <v>116.66666666666667</v>
      </c>
      <c r="E40" s="63">
        <f t="shared" si="17"/>
        <v>233.33333333333334</v>
      </c>
      <c r="F40" s="63">
        <f t="shared" si="17"/>
        <v>350</v>
      </c>
      <c r="G40" s="63">
        <f t="shared" si="17"/>
        <v>466.6666666666667</v>
      </c>
      <c r="H40" s="63">
        <f t="shared" si="17"/>
        <v>933.3333333333334</v>
      </c>
      <c r="I40" s="63">
        <f t="shared" si="17"/>
        <v>1166.6666666666667</v>
      </c>
      <c r="J40" s="63">
        <f t="shared" si="17"/>
        <v>1400</v>
      </c>
      <c r="K40" s="63">
        <f t="shared" si="17"/>
        <v>1633.3333333333335</v>
      </c>
      <c r="L40" s="63">
        <f t="shared" si="17"/>
        <v>2333.3333333333335</v>
      </c>
      <c r="M40" s="63">
        <f t="shared" si="17"/>
        <v>3500</v>
      </c>
    </row>
    <row r="41" spans="1:13" ht="12.75" customHeight="1">
      <c r="A41" s="64">
        <v>60</v>
      </c>
      <c r="B41" s="65">
        <f t="shared" si="15"/>
        <v>8.4</v>
      </c>
      <c r="C41" s="66">
        <f t="shared" si="16"/>
        <v>70</v>
      </c>
      <c r="D41" s="67">
        <f aca="true" t="shared" si="18" ref="D41:D48">$B41*1000/60*D$39</f>
        <v>140</v>
      </c>
      <c r="E41" s="67">
        <f aca="true" t="shared" si="19" ref="E41:E48">$B41*1000/60*E$39</f>
        <v>280</v>
      </c>
      <c r="F41" s="67">
        <f aca="true" t="shared" si="20" ref="F41:F48">$B41*1000/60*F$39</f>
        <v>420</v>
      </c>
      <c r="G41" s="67">
        <f aca="true" t="shared" si="21" ref="G41:G48">$B41*1000/60*G$39</f>
        <v>560</v>
      </c>
      <c r="H41" s="67">
        <f aca="true" t="shared" si="22" ref="H41:H48">$B41*1000/60*H$39</f>
        <v>1120</v>
      </c>
      <c r="I41" s="67">
        <f aca="true" t="shared" si="23" ref="I41:I48">$B41*1000/60*I$39</f>
        <v>1400</v>
      </c>
      <c r="J41" s="67">
        <f aca="true" t="shared" si="24" ref="J41:J48">$B41*1000/60*J$39</f>
        <v>1680</v>
      </c>
      <c r="K41" s="67">
        <f aca="true" t="shared" si="25" ref="K41:K48">$B41*1000/60*K$39</f>
        <v>1960</v>
      </c>
      <c r="L41" s="67">
        <f aca="true" t="shared" si="26" ref="L41:L48">$B41*1000/60*L$39</f>
        <v>2800</v>
      </c>
      <c r="M41" s="67">
        <f aca="true" t="shared" si="27" ref="M41:M48">$B41*1000/60*M$39</f>
        <v>4200</v>
      </c>
    </row>
    <row r="42" spans="1:13" ht="12.75" customHeight="1">
      <c r="A42" s="64">
        <v>65</v>
      </c>
      <c r="B42" s="65">
        <f t="shared" si="15"/>
        <v>9.1</v>
      </c>
      <c r="C42" s="66">
        <f t="shared" si="16"/>
        <v>75.83333333333333</v>
      </c>
      <c r="D42" s="67">
        <f t="shared" si="18"/>
        <v>151.66666666666666</v>
      </c>
      <c r="E42" s="67">
        <f t="shared" si="19"/>
        <v>303.3333333333333</v>
      </c>
      <c r="F42" s="67">
        <f t="shared" si="20"/>
        <v>455</v>
      </c>
      <c r="G42" s="67">
        <f t="shared" si="21"/>
        <v>606.6666666666666</v>
      </c>
      <c r="H42" s="67">
        <f t="shared" si="22"/>
        <v>1213.3333333333333</v>
      </c>
      <c r="I42" s="67">
        <f t="shared" si="23"/>
        <v>1516.6666666666665</v>
      </c>
      <c r="J42" s="67">
        <f t="shared" si="24"/>
        <v>1820</v>
      </c>
      <c r="K42" s="67">
        <f t="shared" si="25"/>
        <v>2123.333333333333</v>
      </c>
      <c r="L42" s="67">
        <f t="shared" si="26"/>
        <v>3033.333333333333</v>
      </c>
      <c r="M42" s="67">
        <f t="shared" si="27"/>
        <v>4550</v>
      </c>
    </row>
    <row r="43" spans="1:13" ht="12.75" customHeight="1">
      <c r="A43" s="64">
        <v>73</v>
      </c>
      <c r="B43" s="65">
        <f t="shared" si="15"/>
        <v>10.22</v>
      </c>
      <c r="C43" s="66">
        <f t="shared" si="16"/>
        <v>85.16666666666667</v>
      </c>
      <c r="D43" s="67">
        <f t="shared" si="18"/>
        <v>170.33333333333334</v>
      </c>
      <c r="E43" s="67">
        <f t="shared" si="19"/>
        <v>340.6666666666667</v>
      </c>
      <c r="F43" s="67">
        <f t="shared" si="20"/>
        <v>511</v>
      </c>
      <c r="G43" s="67">
        <f t="shared" si="21"/>
        <v>681.3333333333334</v>
      </c>
      <c r="H43" s="67">
        <f t="shared" si="22"/>
        <v>1362.6666666666667</v>
      </c>
      <c r="I43" s="67">
        <f t="shared" si="23"/>
        <v>1703.3333333333335</v>
      </c>
      <c r="J43" s="67">
        <f t="shared" si="24"/>
        <v>2044</v>
      </c>
      <c r="K43" s="67">
        <f t="shared" si="25"/>
        <v>2384.666666666667</v>
      </c>
      <c r="L43" s="67">
        <f t="shared" si="26"/>
        <v>3406.666666666667</v>
      </c>
      <c r="M43" s="67">
        <f t="shared" si="27"/>
        <v>5110</v>
      </c>
    </row>
    <row r="44" spans="1:13" ht="12.75" customHeight="1">
      <c r="A44" s="64">
        <v>79</v>
      </c>
      <c r="B44" s="65">
        <f t="shared" si="15"/>
        <v>11.06</v>
      </c>
      <c r="C44" s="66">
        <f t="shared" si="16"/>
        <v>92.16666666666667</v>
      </c>
      <c r="D44" s="67">
        <f t="shared" si="18"/>
        <v>184.33333333333334</v>
      </c>
      <c r="E44" s="67">
        <f t="shared" si="19"/>
        <v>368.6666666666667</v>
      </c>
      <c r="F44" s="67">
        <f t="shared" si="20"/>
        <v>553</v>
      </c>
      <c r="G44" s="67">
        <f t="shared" si="21"/>
        <v>737.3333333333334</v>
      </c>
      <c r="H44" s="67">
        <f t="shared" si="22"/>
        <v>1474.6666666666667</v>
      </c>
      <c r="I44" s="67">
        <f t="shared" si="23"/>
        <v>1843.3333333333335</v>
      </c>
      <c r="J44" s="67">
        <f t="shared" si="24"/>
        <v>2212</v>
      </c>
      <c r="K44" s="67">
        <f t="shared" si="25"/>
        <v>2580.666666666667</v>
      </c>
      <c r="L44" s="67">
        <f t="shared" si="26"/>
        <v>3686.666666666667</v>
      </c>
      <c r="M44" s="67">
        <f t="shared" si="27"/>
        <v>5530</v>
      </c>
    </row>
    <row r="45" spans="1:13" ht="12.75" customHeight="1">
      <c r="A45" s="64">
        <v>85</v>
      </c>
      <c r="B45" s="65">
        <f t="shared" si="15"/>
        <v>11.9</v>
      </c>
      <c r="C45" s="66">
        <f t="shared" si="16"/>
        <v>99.16666666666667</v>
      </c>
      <c r="D45" s="67">
        <f t="shared" si="18"/>
        <v>198.33333333333334</v>
      </c>
      <c r="E45" s="67">
        <f t="shared" si="19"/>
        <v>396.6666666666667</v>
      </c>
      <c r="F45" s="67">
        <f t="shared" si="20"/>
        <v>595</v>
      </c>
      <c r="G45" s="67">
        <f t="shared" si="21"/>
        <v>793.3333333333334</v>
      </c>
      <c r="H45" s="67">
        <f t="shared" si="22"/>
        <v>1586.6666666666667</v>
      </c>
      <c r="I45" s="67">
        <f t="shared" si="23"/>
        <v>1983.3333333333335</v>
      </c>
      <c r="J45" s="67">
        <f t="shared" si="24"/>
        <v>2380</v>
      </c>
      <c r="K45" s="67">
        <f t="shared" si="25"/>
        <v>2776.666666666667</v>
      </c>
      <c r="L45" s="67">
        <f t="shared" si="26"/>
        <v>3966.666666666667</v>
      </c>
      <c r="M45" s="67">
        <f t="shared" si="27"/>
        <v>5950</v>
      </c>
    </row>
    <row r="46" spans="1:13" ht="12.75" customHeight="1">
      <c r="A46" s="64">
        <v>90</v>
      </c>
      <c r="B46" s="65">
        <f t="shared" si="15"/>
        <v>12.6</v>
      </c>
      <c r="C46" s="66">
        <f t="shared" si="16"/>
        <v>105</v>
      </c>
      <c r="D46" s="67">
        <f t="shared" si="18"/>
        <v>210</v>
      </c>
      <c r="E46" s="67">
        <f t="shared" si="19"/>
        <v>420</v>
      </c>
      <c r="F46" s="67">
        <f t="shared" si="20"/>
        <v>630</v>
      </c>
      <c r="G46" s="67">
        <f t="shared" si="21"/>
        <v>840</v>
      </c>
      <c r="H46" s="67">
        <f t="shared" si="22"/>
        <v>1680</v>
      </c>
      <c r="I46" s="67">
        <f t="shared" si="23"/>
        <v>2100</v>
      </c>
      <c r="J46" s="67">
        <f t="shared" si="24"/>
        <v>2520</v>
      </c>
      <c r="K46" s="67">
        <f t="shared" si="25"/>
        <v>2940</v>
      </c>
      <c r="L46" s="67">
        <f t="shared" si="26"/>
        <v>4200</v>
      </c>
      <c r="M46" s="67">
        <f t="shared" si="27"/>
        <v>6300</v>
      </c>
    </row>
    <row r="47" spans="1:13" ht="12.75" customHeight="1">
      <c r="A47" s="64">
        <v>95</v>
      </c>
      <c r="B47" s="65">
        <f t="shared" si="15"/>
        <v>13.3</v>
      </c>
      <c r="C47" s="66">
        <f t="shared" si="16"/>
        <v>110.83333333333333</v>
      </c>
      <c r="D47" s="67">
        <f t="shared" si="18"/>
        <v>221.66666666666666</v>
      </c>
      <c r="E47" s="67">
        <f t="shared" si="19"/>
        <v>443.3333333333333</v>
      </c>
      <c r="F47" s="67">
        <f t="shared" si="20"/>
        <v>665</v>
      </c>
      <c r="G47" s="67">
        <f t="shared" si="21"/>
        <v>886.6666666666666</v>
      </c>
      <c r="H47" s="67">
        <f t="shared" si="22"/>
        <v>1773.3333333333333</v>
      </c>
      <c r="I47" s="67">
        <f t="shared" si="23"/>
        <v>2216.6666666666665</v>
      </c>
      <c r="J47" s="67">
        <f t="shared" si="24"/>
        <v>2660</v>
      </c>
      <c r="K47" s="67">
        <f t="shared" si="25"/>
        <v>3103.333333333333</v>
      </c>
      <c r="L47" s="67">
        <f t="shared" si="26"/>
        <v>4433.333333333333</v>
      </c>
      <c r="M47" s="67">
        <f t="shared" si="27"/>
        <v>6650</v>
      </c>
    </row>
    <row r="48" spans="1:13" ht="12.75" customHeight="1">
      <c r="A48" s="68">
        <v>73</v>
      </c>
      <c r="B48" s="69">
        <f t="shared" si="15"/>
        <v>10.22</v>
      </c>
      <c r="C48" s="70">
        <f t="shared" si="16"/>
        <v>85.16666666666667</v>
      </c>
      <c r="D48" s="71">
        <f t="shared" si="18"/>
        <v>170.33333333333334</v>
      </c>
      <c r="E48" s="71">
        <f t="shared" si="19"/>
        <v>340.6666666666667</v>
      </c>
      <c r="F48" s="71">
        <f t="shared" si="20"/>
        <v>511</v>
      </c>
      <c r="G48" s="71">
        <f t="shared" si="21"/>
        <v>681.3333333333334</v>
      </c>
      <c r="H48" s="71">
        <f t="shared" si="22"/>
        <v>1362.6666666666667</v>
      </c>
      <c r="I48" s="71">
        <f t="shared" si="23"/>
        <v>1703.3333333333335</v>
      </c>
      <c r="J48" s="71">
        <f t="shared" si="24"/>
        <v>2044</v>
      </c>
      <c r="K48" s="71">
        <f t="shared" si="25"/>
        <v>2384.666666666667</v>
      </c>
      <c r="L48" s="71">
        <f t="shared" si="26"/>
        <v>3406.666666666667</v>
      </c>
      <c r="M48" s="71">
        <f t="shared" si="27"/>
        <v>5110</v>
      </c>
    </row>
    <row r="65536" ht="12.75" customHeight="1"/>
  </sheetData>
  <sheetProtection selectLockedCells="1" selectUnlockedCells="1"/>
  <mergeCells count="16">
    <mergeCell ref="I3:J3"/>
    <mergeCell ref="C4:F11"/>
    <mergeCell ref="I4:J8"/>
    <mergeCell ref="A1:M1"/>
    <mergeCell ref="A2:F2"/>
    <mergeCell ref="G2:J2"/>
    <mergeCell ref="K2:M2"/>
    <mergeCell ref="A15:A25"/>
    <mergeCell ref="B21:B22"/>
    <mergeCell ref="B23:B25"/>
    <mergeCell ref="C3:F3"/>
    <mergeCell ref="B27:M27"/>
    <mergeCell ref="C38:M38"/>
    <mergeCell ref="M4:M8"/>
    <mergeCell ref="G9:M9"/>
    <mergeCell ref="G10:M11"/>
  </mergeCells>
  <printOptions/>
  <pageMargins left="0.1701388888888889" right="0.1701388888888889" top="0.2798611111111111" bottom="0.22013888888888888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tabSelected="1" workbookViewId="0" topLeftCell="A63">
      <selection activeCell="Q86" sqref="Q86"/>
    </sheetView>
  </sheetViews>
  <sheetFormatPr defaultColWidth="11.421875" defaultRowHeight="12.75"/>
  <cols>
    <col min="1" max="1" width="11.140625" style="0" customWidth="1"/>
    <col min="10" max="10" width="10.421875" style="0" customWidth="1"/>
    <col min="13" max="13" width="8.8515625" style="0" customWidth="1"/>
  </cols>
  <sheetData>
    <row r="1" spans="1:13" ht="15.75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 customHeight="1">
      <c r="A2" s="72" t="s">
        <v>64</v>
      </c>
      <c r="B2" s="143" t="s">
        <v>65</v>
      </c>
      <c r="C2" s="143"/>
      <c r="D2" s="143"/>
      <c r="E2" s="143" t="s">
        <v>66</v>
      </c>
      <c r="F2" s="143"/>
      <c r="G2" s="143"/>
      <c r="H2" s="143" t="s">
        <v>67</v>
      </c>
      <c r="I2" s="143"/>
      <c r="J2" s="143"/>
      <c r="K2" s="143" t="s">
        <v>68</v>
      </c>
      <c r="L2" s="143"/>
      <c r="M2" s="143"/>
    </row>
    <row r="3" spans="1:13" ht="12.75" customHeight="1">
      <c r="A3" s="73" t="s">
        <v>6</v>
      </c>
      <c r="B3" s="130" t="s">
        <v>69</v>
      </c>
      <c r="C3" s="130"/>
      <c r="D3" s="130"/>
      <c r="E3" s="130" t="s">
        <v>70</v>
      </c>
      <c r="F3" s="130"/>
      <c r="G3" s="130"/>
      <c r="H3" s="130" t="s">
        <v>71</v>
      </c>
      <c r="I3" s="130"/>
      <c r="J3" s="130"/>
      <c r="K3" s="130" t="s">
        <v>72</v>
      </c>
      <c r="L3" s="130"/>
      <c r="M3" s="130"/>
    </row>
    <row r="4" spans="1:13" ht="12.75" customHeight="1">
      <c r="A4" s="131" t="s">
        <v>73</v>
      </c>
      <c r="B4" s="130" t="s">
        <v>74</v>
      </c>
      <c r="C4" s="130"/>
      <c r="D4" s="130"/>
      <c r="E4" s="146" t="s">
        <v>75</v>
      </c>
      <c r="F4" s="146"/>
      <c r="G4" s="146"/>
      <c r="H4" s="130" t="s">
        <v>76</v>
      </c>
      <c r="I4" s="130"/>
      <c r="J4" s="130"/>
      <c r="K4" s="130" t="s">
        <v>77</v>
      </c>
      <c r="L4" s="130"/>
      <c r="M4" s="130"/>
    </row>
    <row r="5" spans="1:13" ht="96" customHeight="1">
      <c r="A5" s="131"/>
      <c r="B5" s="130"/>
      <c r="C5" s="130"/>
      <c r="D5" s="130"/>
      <c r="E5" s="146"/>
      <c r="F5" s="146"/>
      <c r="G5" s="146"/>
      <c r="H5" s="130"/>
      <c r="I5" s="130"/>
      <c r="J5" s="130"/>
      <c r="K5" s="130"/>
      <c r="L5" s="130"/>
      <c r="M5" s="130"/>
    </row>
    <row r="6" spans="1:13" ht="12.75" customHeight="1">
      <c r="A6" s="3" t="s">
        <v>78</v>
      </c>
      <c r="B6" s="129">
        <v>6</v>
      </c>
      <c r="C6" s="129"/>
      <c r="D6" s="6">
        <v>0.027777777777777776</v>
      </c>
      <c r="E6" s="130">
        <v>6.5</v>
      </c>
      <c r="F6" s="130"/>
      <c r="G6" s="6">
        <v>0.027777777777777776</v>
      </c>
      <c r="H6" s="130">
        <v>8.1</v>
      </c>
      <c r="I6" s="130"/>
      <c r="J6" s="6">
        <v>0.034722222222222224</v>
      </c>
      <c r="K6" s="11">
        <v>11.7</v>
      </c>
      <c r="L6" s="140">
        <v>0.052083333333333336</v>
      </c>
      <c r="M6" s="140"/>
    </row>
    <row r="7" spans="1:13" ht="12.75" customHeight="1">
      <c r="A7" s="3" t="s">
        <v>79</v>
      </c>
      <c r="B7" s="11">
        <f>B6+E6+H6+K6</f>
        <v>32.3</v>
      </c>
      <c r="C7" s="6">
        <f>D6+G6+J6+L6</f>
        <v>0.1423611111111111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5.75" customHeight="1">
      <c r="A8" s="134" t="s">
        <v>80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72" t="s">
        <v>64</v>
      </c>
      <c r="B9" s="143" t="s">
        <v>65</v>
      </c>
      <c r="C9" s="143"/>
      <c r="D9" s="143"/>
      <c r="E9" s="143" t="s">
        <v>66</v>
      </c>
      <c r="F9" s="143"/>
      <c r="G9" s="143"/>
      <c r="H9" s="143" t="s">
        <v>67</v>
      </c>
      <c r="I9" s="143"/>
      <c r="J9" s="143"/>
      <c r="K9" s="143" t="s">
        <v>68</v>
      </c>
      <c r="L9" s="143"/>
      <c r="M9" s="143"/>
    </row>
    <row r="10" spans="1:13" ht="12.75" customHeight="1">
      <c r="A10" s="73" t="s">
        <v>6</v>
      </c>
      <c r="B10" s="130" t="s">
        <v>81</v>
      </c>
      <c r="C10" s="130"/>
      <c r="D10" s="130"/>
      <c r="E10" s="130" t="s">
        <v>59</v>
      </c>
      <c r="F10" s="130"/>
      <c r="G10" s="130"/>
      <c r="H10" s="130" t="s">
        <v>71</v>
      </c>
      <c r="I10" s="130"/>
      <c r="J10" s="130"/>
      <c r="K10" s="130" t="s">
        <v>82</v>
      </c>
      <c r="L10" s="130"/>
      <c r="M10" s="130"/>
    </row>
    <row r="11" spans="1:13" ht="12.75" customHeight="1">
      <c r="A11" s="131" t="s">
        <v>73</v>
      </c>
      <c r="B11" s="130" t="s">
        <v>83</v>
      </c>
      <c r="C11" s="130"/>
      <c r="D11" s="130"/>
      <c r="E11" s="130" t="s">
        <v>84</v>
      </c>
      <c r="F11" s="130"/>
      <c r="G11" s="130"/>
      <c r="H11" s="130" t="s">
        <v>85</v>
      </c>
      <c r="I11" s="130"/>
      <c r="J11" s="130"/>
      <c r="K11" s="130" t="s">
        <v>86</v>
      </c>
      <c r="L11" s="130"/>
      <c r="M11" s="130"/>
    </row>
    <row r="12" spans="1:13" ht="96" customHeight="1">
      <c r="A12" s="131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3" ht="12.75">
      <c r="A13" s="3" t="s">
        <v>78</v>
      </c>
      <c r="B13" s="129">
        <v>6</v>
      </c>
      <c r="C13" s="129"/>
      <c r="D13" s="6">
        <v>0.027777777777777776</v>
      </c>
      <c r="E13" s="130">
        <v>10</v>
      </c>
      <c r="F13" s="130"/>
      <c r="G13" s="6">
        <v>0.041666666666666664</v>
      </c>
      <c r="H13" s="130">
        <v>8.5</v>
      </c>
      <c r="I13" s="130"/>
      <c r="J13" s="6">
        <v>0.03819444444444445</v>
      </c>
      <c r="K13" s="11">
        <v>12.2</v>
      </c>
      <c r="L13" s="140">
        <v>0.05902777777777778</v>
      </c>
      <c r="M13" s="140"/>
    </row>
    <row r="14" spans="1:13" ht="12.75">
      <c r="A14" s="3" t="s">
        <v>79</v>
      </c>
      <c r="B14" s="11">
        <f>B13+E13+H13+K13</f>
        <v>36.7</v>
      </c>
      <c r="C14" s="6">
        <f>D13+G13+J13+L13</f>
        <v>0.16666666666666669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13" ht="15.75" customHeight="1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2.75" customHeight="1">
      <c r="A16" s="72" t="s">
        <v>64</v>
      </c>
      <c r="B16" s="143" t="s">
        <v>65</v>
      </c>
      <c r="C16" s="143"/>
      <c r="D16" s="143"/>
      <c r="E16" s="143" t="s">
        <v>66</v>
      </c>
      <c r="F16" s="143"/>
      <c r="G16" s="143"/>
      <c r="H16" s="143" t="s">
        <v>67</v>
      </c>
      <c r="I16" s="143"/>
      <c r="J16" s="143"/>
      <c r="K16" s="143" t="s">
        <v>68</v>
      </c>
      <c r="L16" s="143"/>
      <c r="M16" s="143"/>
    </row>
    <row r="17" spans="1:13" ht="12.75" customHeight="1">
      <c r="A17" s="73" t="s">
        <v>6</v>
      </c>
      <c r="B17" s="130" t="s">
        <v>81</v>
      </c>
      <c r="C17" s="130"/>
      <c r="D17" s="130"/>
      <c r="E17" s="130" t="s">
        <v>88</v>
      </c>
      <c r="F17" s="130"/>
      <c r="G17" s="130"/>
      <c r="H17" s="130" t="s">
        <v>71</v>
      </c>
      <c r="I17" s="130"/>
      <c r="J17" s="130"/>
      <c r="K17" s="130" t="s">
        <v>82</v>
      </c>
      <c r="L17" s="130"/>
      <c r="M17" s="130"/>
    </row>
    <row r="18" spans="1:13" ht="12.75" customHeight="1">
      <c r="A18" s="131" t="s">
        <v>73</v>
      </c>
      <c r="B18" s="130" t="s">
        <v>83</v>
      </c>
      <c r="C18" s="130"/>
      <c r="D18" s="130"/>
      <c r="E18" s="137" t="s">
        <v>89</v>
      </c>
      <c r="F18" s="137"/>
      <c r="G18" s="137"/>
      <c r="H18" s="130" t="s">
        <v>90</v>
      </c>
      <c r="I18" s="130"/>
      <c r="J18" s="130"/>
      <c r="K18" s="137" t="s">
        <v>91</v>
      </c>
      <c r="L18" s="137"/>
      <c r="M18" s="137"/>
    </row>
    <row r="19" spans="1:13" ht="96" customHeight="1">
      <c r="A19" s="131"/>
      <c r="B19" s="130"/>
      <c r="C19" s="130"/>
      <c r="D19" s="130"/>
      <c r="E19" s="137"/>
      <c r="F19" s="137"/>
      <c r="G19" s="137"/>
      <c r="H19" s="130"/>
      <c r="I19" s="130"/>
      <c r="J19" s="130"/>
      <c r="K19" s="137"/>
      <c r="L19" s="137"/>
      <c r="M19" s="137"/>
    </row>
    <row r="20" spans="1:13" ht="12.75">
      <c r="A20" s="12" t="s">
        <v>78</v>
      </c>
      <c r="B20" s="135">
        <v>6</v>
      </c>
      <c r="C20" s="135"/>
      <c r="D20" s="6">
        <v>0.027777777777777776</v>
      </c>
      <c r="E20" s="130">
        <v>10.4</v>
      </c>
      <c r="F20" s="130"/>
      <c r="G20" s="6">
        <v>0.041666666666666664</v>
      </c>
      <c r="H20" s="130">
        <v>7.6</v>
      </c>
      <c r="I20" s="130"/>
      <c r="J20" s="6">
        <v>0.034722222222222224</v>
      </c>
      <c r="K20" s="11">
        <v>15</v>
      </c>
      <c r="L20" s="140">
        <v>0.06944444444444443</v>
      </c>
      <c r="M20" s="140"/>
    </row>
    <row r="21" spans="1:13" ht="12.75">
      <c r="A21" s="3" t="s">
        <v>79</v>
      </c>
      <c r="B21" s="7">
        <f>B20+E20+H20+K20</f>
        <v>39</v>
      </c>
      <c r="C21" s="6">
        <f>D20+G20+J20+L20</f>
        <v>0.1736111111111111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 ht="15.75" customHeight="1">
      <c r="A22" s="134" t="s">
        <v>92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2.75" customHeight="1">
      <c r="A23" s="72" t="s">
        <v>64</v>
      </c>
      <c r="B23" s="132" t="s">
        <v>65</v>
      </c>
      <c r="C23" s="132"/>
      <c r="D23" s="132"/>
      <c r="E23" s="133" t="s">
        <v>66</v>
      </c>
      <c r="F23" s="133"/>
      <c r="G23" s="133"/>
      <c r="H23" s="132" t="s">
        <v>67</v>
      </c>
      <c r="I23" s="132"/>
      <c r="J23" s="132"/>
      <c r="K23" s="139"/>
      <c r="L23" s="139"/>
      <c r="M23" s="139"/>
    </row>
    <row r="24" spans="1:13" ht="12.75" customHeight="1">
      <c r="A24" s="73" t="s">
        <v>6</v>
      </c>
      <c r="B24" s="130" t="s">
        <v>81</v>
      </c>
      <c r="C24" s="130"/>
      <c r="D24" s="130"/>
      <c r="E24" s="129" t="s">
        <v>59</v>
      </c>
      <c r="F24" s="129"/>
      <c r="G24" s="129"/>
      <c r="H24" s="130" t="s">
        <v>93</v>
      </c>
      <c r="I24" s="130"/>
      <c r="J24" s="130"/>
      <c r="K24" s="139"/>
      <c r="L24" s="139"/>
      <c r="M24" s="139"/>
    </row>
    <row r="25" spans="1:13" ht="12.75" customHeight="1">
      <c r="A25" s="131" t="s">
        <v>73</v>
      </c>
      <c r="B25" s="130" t="s">
        <v>83</v>
      </c>
      <c r="C25" s="130"/>
      <c r="D25" s="130"/>
      <c r="E25" s="129" t="s">
        <v>94</v>
      </c>
      <c r="F25" s="129"/>
      <c r="G25" s="129"/>
      <c r="H25" s="130" t="s">
        <v>95</v>
      </c>
      <c r="I25" s="130"/>
      <c r="J25" s="130"/>
      <c r="K25" s="139"/>
      <c r="L25" s="139"/>
      <c r="M25" s="139"/>
    </row>
    <row r="26" spans="1:13" ht="96" customHeight="1">
      <c r="A26" s="131"/>
      <c r="B26" s="130"/>
      <c r="C26" s="130"/>
      <c r="D26" s="130"/>
      <c r="E26" s="129"/>
      <c r="F26" s="129"/>
      <c r="G26" s="129"/>
      <c r="H26" s="130"/>
      <c r="I26" s="130"/>
      <c r="J26" s="130"/>
      <c r="K26" s="139"/>
      <c r="L26" s="139"/>
      <c r="M26" s="139"/>
    </row>
    <row r="27" spans="1:13" ht="12.75">
      <c r="A27" s="3" t="s">
        <v>78</v>
      </c>
      <c r="B27" s="129">
        <v>6</v>
      </c>
      <c r="C27" s="129"/>
      <c r="D27" s="6">
        <v>0.027777777777777776</v>
      </c>
      <c r="E27" s="130">
        <v>8.3</v>
      </c>
      <c r="F27" s="130"/>
      <c r="G27" s="18">
        <v>0.034722222222222224</v>
      </c>
      <c r="H27" s="130">
        <v>12.2</v>
      </c>
      <c r="I27" s="130"/>
      <c r="J27" s="6">
        <v>0.052083333333333336</v>
      </c>
      <c r="K27" s="139"/>
      <c r="L27" s="139"/>
      <c r="M27" s="139"/>
    </row>
    <row r="28" spans="1:13" ht="12.75">
      <c r="A28" s="3" t="s">
        <v>79</v>
      </c>
      <c r="B28" s="11">
        <f>B27+E27+H27+K27</f>
        <v>26.5</v>
      </c>
      <c r="C28" s="6">
        <f>D27+G27+J27+L27</f>
        <v>0.11458333333333334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13" ht="15.75">
      <c r="A29" s="134" t="s">
        <v>96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2.75" customHeight="1">
      <c r="A30" s="72" t="s">
        <v>64</v>
      </c>
      <c r="B30" s="143" t="s">
        <v>65</v>
      </c>
      <c r="C30" s="143"/>
      <c r="D30" s="143"/>
      <c r="E30" s="143" t="s">
        <v>66</v>
      </c>
      <c r="F30" s="143"/>
      <c r="G30" s="143"/>
      <c r="H30" s="143" t="s">
        <v>67</v>
      </c>
      <c r="I30" s="143"/>
      <c r="J30" s="143"/>
      <c r="K30" s="143" t="s">
        <v>68</v>
      </c>
      <c r="L30" s="143"/>
      <c r="M30" s="143"/>
    </row>
    <row r="31" spans="1:13" ht="12.75" customHeight="1">
      <c r="A31" s="73" t="s">
        <v>6</v>
      </c>
      <c r="B31" s="130" t="s">
        <v>81</v>
      </c>
      <c r="C31" s="130"/>
      <c r="D31" s="130"/>
      <c r="E31" s="130" t="s">
        <v>172</v>
      </c>
      <c r="F31" s="130"/>
      <c r="G31" s="130"/>
      <c r="H31" s="130" t="s">
        <v>69</v>
      </c>
      <c r="I31" s="130"/>
      <c r="J31" s="130"/>
      <c r="K31" s="130" t="s">
        <v>82</v>
      </c>
      <c r="L31" s="130"/>
      <c r="M31" s="130"/>
    </row>
    <row r="32" spans="1:13" ht="12.75" customHeight="1">
      <c r="A32" s="131" t="s">
        <v>73</v>
      </c>
      <c r="B32" s="130" t="s">
        <v>97</v>
      </c>
      <c r="C32" s="130"/>
      <c r="D32" s="130"/>
      <c r="E32" s="130" t="s">
        <v>179</v>
      </c>
      <c r="F32" s="130"/>
      <c r="G32" s="130"/>
      <c r="H32" s="130" t="s">
        <v>85</v>
      </c>
      <c r="I32" s="130"/>
      <c r="J32" s="130"/>
      <c r="K32" s="130" t="s">
        <v>98</v>
      </c>
      <c r="L32" s="130"/>
      <c r="M32" s="130"/>
    </row>
    <row r="33" spans="1:13" ht="96" customHeight="1">
      <c r="A33" s="131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4" spans="1:13" ht="12.75">
      <c r="A34" s="3" t="s">
        <v>78</v>
      </c>
      <c r="B34" s="129">
        <v>6.6</v>
      </c>
      <c r="C34" s="129"/>
      <c r="D34" s="6">
        <v>0.03125</v>
      </c>
      <c r="E34" s="130">
        <v>11</v>
      </c>
      <c r="F34" s="130"/>
      <c r="G34" s="6">
        <v>0.04513888888888889</v>
      </c>
      <c r="H34" s="130">
        <v>8.5</v>
      </c>
      <c r="I34" s="130"/>
      <c r="J34" s="6">
        <v>0.03819444444444444</v>
      </c>
      <c r="K34" s="11">
        <v>16.4</v>
      </c>
      <c r="L34" s="140">
        <v>0.0763888888888889</v>
      </c>
      <c r="M34" s="140"/>
    </row>
    <row r="35" spans="1:13" ht="12.75">
      <c r="A35" s="3" t="s">
        <v>79</v>
      </c>
      <c r="B35" s="11">
        <f>B34+E34+H34+K34</f>
        <v>42.5</v>
      </c>
      <c r="C35" s="6">
        <f>D34+G34+J34+L34</f>
        <v>0.19097222222222224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</row>
    <row r="36" spans="1:13" ht="15.75">
      <c r="A36" s="134" t="s">
        <v>99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ht="12.75" customHeight="1">
      <c r="A37" s="72" t="s">
        <v>64</v>
      </c>
      <c r="B37" s="143" t="s">
        <v>65</v>
      </c>
      <c r="C37" s="143"/>
      <c r="D37" s="143"/>
      <c r="E37" s="143" t="s">
        <v>66</v>
      </c>
      <c r="F37" s="143"/>
      <c r="G37" s="143"/>
      <c r="H37" s="143" t="s">
        <v>67</v>
      </c>
      <c r="I37" s="143"/>
      <c r="J37" s="143"/>
      <c r="K37" s="143" t="s">
        <v>68</v>
      </c>
      <c r="L37" s="143"/>
      <c r="M37" s="143"/>
    </row>
    <row r="38" spans="1:13" ht="12.75" customHeight="1">
      <c r="A38" s="73" t="s">
        <v>6</v>
      </c>
      <c r="B38" s="130" t="s">
        <v>81</v>
      </c>
      <c r="C38" s="130"/>
      <c r="D38" s="130"/>
      <c r="E38" s="130" t="s">
        <v>100</v>
      </c>
      <c r="F38" s="130"/>
      <c r="G38" s="130"/>
      <c r="H38" s="130" t="s">
        <v>71</v>
      </c>
      <c r="I38" s="130"/>
      <c r="J38" s="130"/>
      <c r="K38" s="130" t="s">
        <v>101</v>
      </c>
      <c r="L38" s="130"/>
      <c r="M38" s="130"/>
    </row>
    <row r="39" spans="1:13" ht="12.75" customHeight="1">
      <c r="A39" s="131" t="s">
        <v>73</v>
      </c>
      <c r="B39" s="130" t="s">
        <v>83</v>
      </c>
      <c r="C39" s="130"/>
      <c r="D39" s="130"/>
      <c r="E39" s="130" t="s">
        <v>177</v>
      </c>
      <c r="F39" s="130"/>
      <c r="G39" s="130"/>
      <c r="H39" s="130" t="s">
        <v>102</v>
      </c>
      <c r="I39" s="130"/>
      <c r="J39" s="130"/>
      <c r="K39" s="130" t="s">
        <v>190</v>
      </c>
      <c r="L39" s="130"/>
      <c r="M39" s="130"/>
    </row>
    <row r="40" spans="1:13" ht="96" customHeight="1">
      <c r="A40" s="131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</row>
    <row r="41" spans="1:13" ht="12.75">
      <c r="A41" s="3" t="s">
        <v>78</v>
      </c>
      <c r="B41" s="129">
        <v>6</v>
      </c>
      <c r="C41" s="129"/>
      <c r="D41" s="6">
        <v>0.027777777777777776</v>
      </c>
      <c r="E41" s="130">
        <v>11</v>
      </c>
      <c r="F41" s="130"/>
      <c r="G41" s="6">
        <v>0.04513888888888889</v>
      </c>
      <c r="H41" s="130">
        <v>9.8</v>
      </c>
      <c r="I41" s="130"/>
      <c r="J41" s="6">
        <v>0.041666666666666664</v>
      </c>
      <c r="K41" s="11">
        <v>17</v>
      </c>
      <c r="L41" s="140">
        <v>0.08333333333333333</v>
      </c>
      <c r="M41" s="140"/>
    </row>
    <row r="42" spans="1:13" ht="12.75">
      <c r="A42" s="3" t="s">
        <v>79</v>
      </c>
      <c r="B42" s="11">
        <f>B41+E41+H41+K41</f>
        <v>43.8</v>
      </c>
      <c r="C42" s="6">
        <f>D41+G41+J41+L41</f>
        <v>0.19791666666666663</v>
      </c>
      <c r="D42" s="13"/>
      <c r="E42" s="21"/>
      <c r="F42" s="21"/>
      <c r="G42" s="13"/>
      <c r="H42" s="21"/>
      <c r="I42" s="21"/>
      <c r="J42" s="13"/>
      <c r="K42" s="21"/>
      <c r="L42" s="13"/>
      <c r="M42" s="21"/>
    </row>
    <row r="43" spans="1:13" ht="15.75">
      <c r="A43" s="134" t="s">
        <v>103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1:13" ht="12.75" customHeight="1">
      <c r="A44" s="72" t="s">
        <v>64</v>
      </c>
      <c r="B44" s="143" t="s">
        <v>65</v>
      </c>
      <c r="C44" s="143"/>
      <c r="D44" s="143"/>
      <c r="E44" s="143" t="s">
        <v>66</v>
      </c>
      <c r="F44" s="143"/>
      <c r="G44" s="143"/>
      <c r="H44" s="143" t="s">
        <v>67</v>
      </c>
      <c r="I44" s="143"/>
      <c r="J44" s="143"/>
      <c r="K44" s="143" t="s">
        <v>68</v>
      </c>
      <c r="L44" s="143"/>
      <c r="M44" s="143"/>
    </row>
    <row r="45" spans="1:13" ht="12.75" customHeight="1">
      <c r="A45" s="73" t="s">
        <v>6</v>
      </c>
      <c r="B45" s="130" t="s">
        <v>81</v>
      </c>
      <c r="C45" s="130"/>
      <c r="D45" s="130"/>
      <c r="E45" s="130" t="s">
        <v>104</v>
      </c>
      <c r="F45" s="130"/>
      <c r="G45" s="130"/>
      <c r="H45" s="130" t="s">
        <v>69</v>
      </c>
      <c r="I45" s="130"/>
      <c r="J45" s="130"/>
      <c r="K45" s="130" t="s">
        <v>101</v>
      </c>
      <c r="L45" s="130"/>
      <c r="M45" s="130"/>
    </row>
    <row r="46" spans="1:13" ht="12.75" customHeight="1">
      <c r="A46" s="131" t="s">
        <v>73</v>
      </c>
      <c r="B46" s="130" t="s">
        <v>83</v>
      </c>
      <c r="C46" s="130"/>
      <c r="D46" s="130"/>
      <c r="E46" s="130" t="s">
        <v>180</v>
      </c>
      <c r="F46" s="130"/>
      <c r="G46" s="130"/>
      <c r="H46" s="130" t="s">
        <v>105</v>
      </c>
      <c r="I46" s="130"/>
      <c r="J46" s="130"/>
      <c r="K46" s="130" t="s">
        <v>106</v>
      </c>
      <c r="L46" s="130"/>
      <c r="M46" s="130"/>
    </row>
    <row r="47" spans="1:13" ht="96" customHeight="1">
      <c r="A47" s="131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</row>
    <row r="48" spans="1:13" ht="12.75">
      <c r="A48" s="3" t="s">
        <v>78</v>
      </c>
      <c r="B48" s="129">
        <v>6</v>
      </c>
      <c r="C48" s="129"/>
      <c r="D48" s="6">
        <v>0.027777777777777776</v>
      </c>
      <c r="E48" s="130">
        <v>11</v>
      </c>
      <c r="F48" s="130"/>
      <c r="G48" s="6">
        <v>0.04861111111111111</v>
      </c>
      <c r="H48" s="130">
        <v>10.6</v>
      </c>
      <c r="I48" s="130"/>
      <c r="J48" s="6">
        <v>0.04513888888888889</v>
      </c>
      <c r="K48" s="11">
        <v>20</v>
      </c>
      <c r="L48" s="140">
        <v>0.09375</v>
      </c>
      <c r="M48" s="140"/>
    </row>
    <row r="49" spans="1:13" ht="12.75">
      <c r="A49" s="3" t="s">
        <v>79</v>
      </c>
      <c r="B49" s="11">
        <f>B48+E48+H48+K48</f>
        <v>47.6</v>
      </c>
      <c r="C49" s="6">
        <f>D48+G48+J48+L48</f>
        <v>0.2152777777777778</v>
      </c>
      <c r="D49" s="13"/>
      <c r="E49" s="21"/>
      <c r="F49" s="21"/>
      <c r="G49" s="13"/>
      <c r="H49" s="21"/>
      <c r="I49" s="21"/>
      <c r="J49" s="13"/>
      <c r="K49" s="21"/>
      <c r="L49" s="13"/>
      <c r="M49" s="21"/>
    </row>
    <row r="50" spans="1:13" ht="15.75">
      <c r="A50" s="134" t="s">
        <v>107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 customHeight="1">
      <c r="A51" s="72" t="s">
        <v>64</v>
      </c>
      <c r="B51" s="143" t="s">
        <v>65</v>
      </c>
      <c r="C51" s="143"/>
      <c r="D51" s="143"/>
      <c r="E51" s="143" t="s">
        <v>66</v>
      </c>
      <c r="F51" s="143"/>
      <c r="G51" s="143"/>
      <c r="H51" s="143" t="s">
        <v>67</v>
      </c>
      <c r="I51" s="143"/>
      <c r="J51" s="143"/>
      <c r="K51" s="139"/>
      <c r="L51" s="139"/>
      <c r="M51" s="139"/>
    </row>
    <row r="52" spans="1:13" ht="12.75" customHeight="1">
      <c r="A52" s="73" t="s">
        <v>6</v>
      </c>
      <c r="B52" s="130" t="s">
        <v>81</v>
      </c>
      <c r="C52" s="130"/>
      <c r="D52" s="130"/>
      <c r="E52" s="130" t="s">
        <v>59</v>
      </c>
      <c r="F52" s="130"/>
      <c r="G52" s="130"/>
      <c r="H52" s="130" t="s">
        <v>69</v>
      </c>
      <c r="I52" s="130"/>
      <c r="J52" s="130"/>
      <c r="K52" s="138"/>
      <c r="L52" s="138"/>
      <c r="M52" s="138"/>
    </row>
    <row r="53" spans="1:13" ht="12.75" customHeight="1">
      <c r="A53" s="131" t="s">
        <v>73</v>
      </c>
      <c r="B53" s="130" t="s">
        <v>83</v>
      </c>
      <c r="C53" s="130"/>
      <c r="D53" s="130"/>
      <c r="E53" s="130" t="s">
        <v>173</v>
      </c>
      <c r="F53" s="130"/>
      <c r="G53" s="130"/>
      <c r="H53" s="130" t="s">
        <v>174</v>
      </c>
      <c r="I53" s="130"/>
      <c r="J53" s="130"/>
      <c r="K53" s="138"/>
      <c r="L53" s="138"/>
      <c r="M53" s="138"/>
    </row>
    <row r="54" spans="1:13" ht="96" customHeight="1">
      <c r="A54" s="131"/>
      <c r="B54" s="130"/>
      <c r="C54" s="130"/>
      <c r="D54" s="130"/>
      <c r="E54" s="130"/>
      <c r="F54" s="130"/>
      <c r="G54" s="130"/>
      <c r="H54" s="130"/>
      <c r="I54" s="130"/>
      <c r="J54" s="130"/>
      <c r="K54" s="138"/>
      <c r="L54" s="138"/>
      <c r="M54" s="138"/>
    </row>
    <row r="55" spans="1:13" ht="12.75">
      <c r="A55" s="3" t="s">
        <v>78</v>
      </c>
      <c r="B55" s="129">
        <v>6</v>
      </c>
      <c r="C55" s="129"/>
      <c r="D55" s="6">
        <v>0.027777777777777776</v>
      </c>
      <c r="E55" s="130">
        <v>9</v>
      </c>
      <c r="F55" s="130"/>
      <c r="G55" s="6">
        <v>0.034722222222222224</v>
      </c>
      <c r="H55" s="130">
        <v>12.25</v>
      </c>
      <c r="I55" s="130"/>
      <c r="J55" s="6">
        <v>0.052083333333333336</v>
      </c>
      <c r="K55" s="145"/>
      <c r="L55" s="145"/>
      <c r="M55" s="145"/>
    </row>
    <row r="56" spans="1:13" ht="12.75">
      <c r="A56" s="3" t="s">
        <v>79</v>
      </c>
      <c r="B56" s="11">
        <f>B55+E55+H55+K55</f>
        <v>27.25</v>
      </c>
      <c r="C56" s="6">
        <f>D55+G55+J55+L55</f>
        <v>0.11458333333333334</v>
      </c>
      <c r="D56" s="13"/>
      <c r="E56" s="21"/>
      <c r="F56" s="21"/>
      <c r="G56" s="13"/>
      <c r="H56" s="21"/>
      <c r="I56" s="21"/>
      <c r="J56" s="13"/>
      <c r="K56" s="21"/>
      <c r="L56" s="13"/>
      <c r="M56" s="21"/>
    </row>
    <row r="57" spans="1:13" ht="15.75">
      <c r="A57" s="134" t="s">
        <v>108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2.75" customHeight="1">
      <c r="A58" s="72" t="s">
        <v>64</v>
      </c>
      <c r="B58" s="143" t="s">
        <v>65</v>
      </c>
      <c r="C58" s="143"/>
      <c r="D58" s="143"/>
      <c r="E58" s="143" t="s">
        <v>66</v>
      </c>
      <c r="F58" s="143"/>
      <c r="G58" s="143"/>
      <c r="H58" s="143" t="s">
        <v>67</v>
      </c>
      <c r="I58" s="143" t="s">
        <v>68</v>
      </c>
      <c r="J58" s="143" t="s">
        <v>109</v>
      </c>
      <c r="K58" s="143" t="s">
        <v>68</v>
      </c>
      <c r="L58" s="143" t="s">
        <v>110</v>
      </c>
      <c r="M58" s="143" t="s">
        <v>111</v>
      </c>
    </row>
    <row r="59" spans="1:13" ht="12.75" customHeight="1">
      <c r="A59" s="73" t="s">
        <v>6</v>
      </c>
      <c r="B59" s="130" t="s">
        <v>81</v>
      </c>
      <c r="C59" s="130"/>
      <c r="D59" s="130"/>
      <c r="E59" s="130" t="s">
        <v>104</v>
      </c>
      <c r="F59" s="130"/>
      <c r="G59" s="130"/>
      <c r="H59" s="130" t="s">
        <v>69</v>
      </c>
      <c r="I59" s="130"/>
      <c r="J59" s="130"/>
      <c r="K59" s="130" t="s">
        <v>101</v>
      </c>
      <c r="L59" s="130"/>
      <c r="M59" s="130"/>
    </row>
    <row r="60" spans="1:13" ht="12.75" customHeight="1">
      <c r="A60" s="131" t="s">
        <v>73</v>
      </c>
      <c r="B60" s="130" t="s">
        <v>97</v>
      </c>
      <c r="C60" s="130"/>
      <c r="D60" s="130"/>
      <c r="E60" s="130" t="s">
        <v>112</v>
      </c>
      <c r="F60" s="130"/>
      <c r="G60" s="130"/>
      <c r="H60" s="130" t="s">
        <v>181</v>
      </c>
      <c r="I60" s="130"/>
      <c r="J60" s="130"/>
      <c r="K60" s="130" t="s">
        <v>113</v>
      </c>
      <c r="L60" s="130"/>
      <c r="M60" s="130"/>
    </row>
    <row r="61" spans="1:18" ht="96" customHeight="1">
      <c r="A61" s="131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P61" s="138"/>
      <c r="Q61" s="138"/>
      <c r="R61" s="138"/>
    </row>
    <row r="62" spans="1:18" ht="12.75">
      <c r="A62" s="3" t="s">
        <v>78</v>
      </c>
      <c r="B62" s="129">
        <v>6.5</v>
      </c>
      <c r="C62" s="129"/>
      <c r="D62" s="6">
        <v>0.03125</v>
      </c>
      <c r="E62" s="130">
        <v>10.5</v>
      </c>
      <c r="F62" s="130"/>
      <c r="G62" s="6">
        <v>0.04375</v>
      </c>
      <c r="H62" s="130">
        <v>9</v>
      </c>
      <c r="I62" s="130"/>
      <c r="J62" s="6">
        <v>0.03819444444444445</v>
      </c>
      <c r="K62" s="11">
        <v>22</v>
      </c>
      <c r="L62" s="140">
        <v>0.10416666666666667</v>
      </c>
      <c r="M62" s="140"/>
      <c r="P62" s="138"/>
      <c r="Q62" s="138"/>
      <c r="R62" s="138"/>
    </row>
    <row r="63" spans="1:13" ht="12.75">
      <c r="A63" s="3" t="s">
        <v>79</v>
      </c>
      <c r="B63" s="11">
        <f>B62+E62+H62+K62</f>
        <v>48</v>
      </c>
      <c r="C63" s="6">
        <f>D62+G62+J62+L62</f>
        <v>0.21736111111111112</v>
      </c>
      <c r="D63" s="13"/>
      <c r="E63" s="21"/>
      <c r="F63" s="21"/>
      <c r="G63" s="13"/>
      <c r="H63" s="21"/>
      <c r="I63" s="21"/>
      <c r="J63" s="13"/>
      <c r="K63" s="21"/>
      <c r="L63" s="13"/>
      <c r="M63" s="21"/>
    </row>
    <row r="64" spans="1:13" ht="15.75">
      <c r="A64" s="134" t="s">
        <v>114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2.75" customHeight="1">
      <c r="A65" s="72" t="s">
        <v>64</v>
      </c>
      <c r="B65" s="143" t="s">
        <v>65</v>
      </c>
      <c r="C65" s="143"/>
      <c r="D65" s="143"/>
      <c r="E65" s="143" t="s">
        <v>66</v>
      </c>
      <c r="F65" s="143"/>
      <c r="G65" s="143"/>
      <c r="H65" s="144" t="s">
        <v>67</v>
      </c>
      <c r="I65" s="144"/>
      <c r="J65" s="144"/>
      <c r="K65" s="143" t="s">
        <v>68</v>
      </c>
      <c r="L65" s="143"/>
      <c r="M65" s="143"/>
    </row>
    <row r="66" spans="1:13" ht="12.75" customHeight="1">
      <c r="A66" s="73" t="s">
        <v>6</v>
      </c>
      <c r="B66" s="130" t="s">
        <v>71</v>
      </c>
      <c r="C66" s="130"/>
      <c r="D66" s="130"/>
      <c r="E66" s="129" t="s">
        <v>69</v>
      </c>
      <c r="F66" s="129"/>
      <c r="G66" s="129"/>
      <c r="H66" s="130" t="s">
        <v>71</v>
      </c>
      <c r="I66" s="130"/>
      <c r="J66" s="130"/>
      <c r="K66" s="130" t="s">
        <v>115</v>
      </c>
      <c r="L66" s="130"/>
      <c r="M66" s="130"/>
    </row>
    <row r="67" spans="1:13" ht="12.75" customHeight="1">
      <c r="A67" s="131" t="s">
        <v>73</v>
      </c>
      <c r="B67" s="130" t="s">
        <v>116</v>
      </c>
      <c r="C67" s="130"/>
      <c r="D67" s="130"/>
      <c r="E67" s="130" t="s">
        <v>182</v>
      </c>
      <c r="F67" s="130"/>
      <c r="G67" s="130"/>
      <c r="H67" s="142" t="s">
        <v>202</v>
      </c>
      <c r="I67" s="142"/>
      <c r="J67" s="142"/>
      <c r="K67" s="141" t="s">
        <v>183</v>
      </c>
      <c r="L67" s="141"/>
      <c r="M67" s="141"/>
    </row>
    <row r="68" spans="1:13" ht="96" customHeight="1">
      <c r="A68" s="131"/>
      <c r="B68" s="130"/>
      <c r="C68" s="130"/>
      <c r="D68" s="130"/>
      <c r="E68" s="130"/>
      <c r="F68" s="130"/>
      <c r="G68" s="130"/>
      <c r="H68" s="142"/>
      <c r="I68" s="142"/>
      <c r="J68" s="142"/>
      <c r="K68" s="141"/>
      <c r="L68" s="141"/>
      <c r="M68" s="141"/>
    </row>
    <row r="69" spans="1:13" ht="12.75">
      <c r="A69" s="3" t="s">
        <v>78</v>
      </c>
      <c r="B69" s="129">
        <v>6</v>
      </c>
      <c r="C69" s="129"/>
      <c r="D69" s="6">
        <v>0.027777777777777776</v>
      </c>
      <c r="E69" s="130">
        <v>7.5</v>
      </c>
      <c r="F69" s="130"/>
      <c r="G69" s="6">
        <v>0.034722222222222224</v>
      </c>
      <c r="H69" s="130">
        <v>9.1</v>
      </c>
      <c r="I69" s="130"/>
      <c r="J69" s="6">
        <v>0.041666666666666664</v>
      </c>
      <c r="K69" s="130">
        <v>21.1</v>
      </c>
      <c r="L69" s="130"/>
      <c r="M69" s="6">
        <v>0.09166666666666667</v>
      </c>
    </row>
    <row r="70" spans="1:13" ht="12.75">
      <c r="A70" s="12" t="s">
        <v>79</v>
      </c>
      <c r="B70" s="15">
        <f>B69+E69+H69+K69</f>
        <v>43.7</v>
      </c>
      <c r="C70" s="8">
        <f>D69+G69+J69+M69</f>
        <v>0.19583333333333333</v>
      </c>
      <c r="D70" s="13"/>
      <c r="E70" s="21"/>
      <c r="F70" s="21"/>
      <c r="G70" s="13"/>
      <c r="H70" s="21"/>
      <c r="I70" s="21"/>
      <c r="J70" s="13"/>
      <c r="K70" s="21"/>
      <c r="L70" s="13"/>
      <c r="M70" s="21"/>
    </row>
    <row r="71" spans="1:13" ht="15.75">
      <c r="A71" s="134" t="s">
        <v>117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1:13" ht="12.75" customHeight="1">
      <c r="A72" s="72" t="s">
        <v>64</v>
      </c>
      <c r="B72" s="132" t="s">
        <v>65</v>
      </c>
      <c r="C72" s="132"/>
      <c r="D72" s="132"/>
      <c r="E72" s="132" t="s">
        <v>66</v>
      </c>
      <c r="F72" s="132"/>
      <c r="G72" s="132"/>
      <c r="H72" s="132" t="s">
        <v>67</v>
      </c>
      <c r="I72" s="132"/>
      <c r="J72" s="132"/>
      <c r="K72" s="132" t="s">
        <v>68</v>
      </c>
      <c r="L72" s="132"/>
      <c r="M72" s="132"/>
    </row>
    <row r="73" spans="1:13" ht="12.75" customHeight="1">
      <c r="A73" s="73" t="s">
        <v>6</v>
      </c>
      <c r="B73" s="130" t="s">
        <v>71</v>
      </c>
      <c r="C73" s="130"/>
      <c r="D73" s="130"/>
      <c r="E73" s="130" t="s">
        <v>59</v>
      </c>
      <c r="F73" s="130"/>
      <c r="G73" s="130"/>
      <c r="H73" s="130" t="s">
        <v>69</v>
      </c>
      <c r="I73" s="130"/>
      <c r="J73" s="130"/>
      <c r="K73" s="130" t="s">
        <v>101</v>
      </c>
      <c r="L73" s="130"/>
      <c r="M73" s="130"/>
    </row>
    <row r="74" spans="1:13" ht="12.75" customHeight="1">
      <c r="A74" s="131" t="s">
        <v>73</v>
      </c>
      <c r="B74" s="130" t="s">
        <v>118</v>
      </c>
      <c r="C74" s="130"/>
      <c r="D74" s="130"/>
      <c r="E74" s="130" t="s">
        <v>187</v>
      </c>
      <c r="F74" s="130"/>
      <c r="G74" s="130"/>
      <c r="H74" s="130" t="s">
        <v>203</v>
      </c>
      <c r="I74" s="130"/>
      <c r="J74" s="130"/>
      <c r="K74" s="130" t="s">
        <v>204</v>
      </c>
      <c r="L74" s="130"/>
      <c r="M74" s="130"/>
    </row>
    <row r="75" spans="1:13" ht="96" customHeight="1">
      <c r="A75" s="131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</row>
    <row r="76" spans="1:13" ht="12.75">
      <c r="A76" s="3" t="s">
        <v>78</v>
      </c>
      <c r="B76" s="129">
        <v>4.5</v>
      </c>
      <c r="C76" s="129"/>
      <c r="D76" s="6">
        <v>0.020833333333333332</v>
      </c>
      <c r="E76" s="130">
        <v>9</v>
      </c>
      <c r="F76" s="130"/>
      <c r="G76" s="6">
        <v>0.034722222222222224</v>
      </c>
      <c r="H76" s="130">
        <v>9</v>
      </c>
      <c r="I76" s="130"/>
      <c r="J76" s="6">
        <v>0.03819444444444444</v>
      </c>
      <c r="K76" s="11">
        <v>17.6</v>
      </c>
      <c r="L76" s="140">
        <v>0.0763888888888889</v>
      </c>
      <c r="M76" s="140"/>
    </row>
    <row r="77" spans="1:13" ht="12.75">
      <c r="A77" s="12" t="s">
        <v>79</v>
      </c>
      <c r="B77" s="15">
        <f>B76+E76+H76+K76</f>
        <v>40.1</v>
      </c>
      <c r="C77" s="8">
        <f>D76+G76+J76+L76</f>
        <v>0.1701388888888889</v>
      </c>
      <c r="D77" s="13"/>
      <c r="E77" s="21"/>
      <c r="F77" s="21"/>
      <c r="G77" s="13"/>
      <c r="H77" s="21"/>
      <c r="I77" s="21"/>
      <c r="J77" s="13"/>
      <c r="K77" s="21"/>
      <c r="L77" s="13"/>
      <c r="M77" s="21"/>
    </row>
    <row r="78" spans="1:13" ht="15.75">
      <c r="A78" s="134" t="s">
        <v>119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ht="12.75" customHeight="1">
      <c r="A79" s="72" t="s">
        <v>64</v>
      </c>
      <c r="B79" s="132" t="s">
        <v>65</v>
      </c>
      <c r="C79" s="132"/>
      <c r="D79" s="132"/>
      <c r="E79" s="133" t="s">
        <v>66</v>
      </c>
      <c r="F79" s="133"/>
      <c r="G79" s="133"/>
      <c r="H79" s="132" t="s">
        <v>67</v>
      </c>
      <c r="I79" s="132"/>
      <c r="J79" s="132"/>
      <c r="K79" s="139"/>
      <c r="L79" s="139"/>
      <c r="M79" s="139"/>
    </row>
    <row r="80" spans="1:13" ht="12.75" customHeight="1">
      <c r="A80" s="73" t="s">
        <v>6</v>
      </c>
      <c r="B80" s="130" t="s">
        <v>71</v>
      </c>
      <c r="C80" s="130"/>
      <c r="D80" s="130"/>
      <c r="E80" s="129" t="s">
        <v>71</v>
      </c>
      <c r="F80" s="129"/>
      <c r="G80" s="129"/>
      <c r="H80" s="130" t="s">
        <v>209</v>
      </c>
      <c r="I80" s="130"/>
      <c r="J80" s="130"/>
      <c r="K80" s="138"/>
      <c r="L80" s="138"/>
      <c r="M80" s="138"/>
    </row>
    <row r="81" spans="1:13" ht="12.75" customHeight="1">
      <c r="A81" s="131" t="s">
        <v>73</v>
      </c>
      <c r="B81" s="130" t="s">
        <v>194</v>
      </c>
      <c r="C81" s="130"/>
      <c r="D81" s="130"/>
      <c r="E81" s="137" t="s">
        <v>211</v>
      </c>
      <c r="F81" s="137"/>
      <c r="G81" s="137"/>
      <c r="H81" s="137" t="s">
        <v>208</v>
      </c>
      <c r="I81" s="137"/>
      <c r="J81" s="137"/>
      <c r="K81" s="75"/>
      <c r="L81" s="75"/>
      <c r="M81" s="75"/>
    </row>
    <row r="82" spans="1:13" ht="96" customHeight="1">
      <c r="A82" s="131"/>
      <c r="B82" s="130"/>
      <c r="C82" s="130"/>
      <c r="D82" s="130"/>
      <c r="E82" s="137"/>
      <c r="F82" s="137"/>
      <c r="G82" s="137"/>
      <c r="H82" s="137"/>
      <c r="I82" s="137"/>
      <c r="J82" s="137"/>
      <c r="K82" s="75"/>
      <c r="L82" s="75"/>
      <c r="M82" s="75"/>
    </row>
    <row r="83" spans="1:13" ht="12.75">
      <c r="A83" s="12" t="s">
        <v>78</v>
      </c>
      <c r="B83" s="135">
        <v>6</v>
      </c>
      <c r="C83" s="135"/>
      <c r="D83" s="6">
        <v>0.027777777777777776</v>
      </c>
      <c r="E83" s="130">
        <v>9.2</v>
      </c>
      <c r="F83" s="130"/>
      <c r="G83" s="18">
        <v>0.041666666666666664</v>
      </c>
      <c r="H83" s="130">
        <v>14</v>
      </c>
      <c r="I83" s="130"/>
      <c r="J83" s="6">
        <v>0.0625</v>
      </c>
      <c r="K83" s="21"/>
      <c r="L83" s="136"/>
      <c r="M83" s="136"/>
    </row>
    <row r="84" spans="1:13" ht="12.75">
      <c r="A84" s="3" t="s">
        <v>79</v>
      </c>
      <c r="B84" s="7">
        <f>B83+E83+H83+K83</f>
        <v>29.2</v>
      </c>
      <c r="C84" s="6">
        <f>D83+G83+J83+L83</f>
        <v>0.13194444444444445</v>
      </c>
      <c r="D84" s="13"/>
      <c r="E84" s="21"/>
      <c r="F84" s="21"/>
      <c r="G84" s="13"/>
      <c r="H84" s="21"/>
      <c r="I84" s="21"/>
      <c r="J84" s="13"/>
      <c r="K84" s="21"/>
      <c r="L84" s="13"/>
      <c r="M84" s="21"/>
    </row>
    <row r="85" spans="1:14" ht="15.75">
      <c r="A85" s="134" t="s">
        <v>120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32"/>
    </row>
    <row r="86" spans="1:14" ht="12.75" customHeight="1">
      <c r="A86" s="72" t="s">
        <v>64</v>
      </c>
      <c r="B86" s="132" t="s">
        <v>65</v>
      </c>
      <c r="C86" s="132"/>
      <c r="D86" s="132"/>
      <c r="E86" s="132" t="s">
        <v>66</v>
      </c>
      <c r="F86" s="132"/>
      <c r="G86" s="132"/>
      <c r="H86" s="132" t="s">
        <v>67</v>
      </c>
      <c r="I86" s="132"/>
      <c r="J86" s="132"/>
      <c r="K86" s="76"/>
      <c r="L86" s="74"/>
      <c r="M86" s="74"/>
      <c r="N86" s="32"/>
    </row>
    <row r="87" spans="1:14" ht="12.75" customHeight="1">
      <c r="A87" s="73" t="s">
        <v>6</v>
      </c>
      <c r="B87" s="130" t="s">
        <v>71</v>
      </c>
      <c r="C87" s="130"/>
      <c r="D87" s="130"/>
      <c r="E87" s="130" t="s">
        <v>206</v>
      </c>
      <c r="F87" s="130"/>
      <c r="G87" s="130"/>
      <c r="H87" s="130"/>
      <c r="I87" s="130"/>
      <c r="J87" s="130"/>
      <c r="K87" s="76"/>
      <c r="L87" s="74"/>
      <c r="M87" s="74"/>
      <c r="N87" s="32"/>
    </row>
    <row r="88" spans="1:14" ht="12.75" customHeight="1">
      <c r="A88" s="131" t="s">
        <v>73</v>
      </c>
      <c r="B88" s="130" t="s">
        <v>71</v>
      </c>
      <c r="C88" s="130"/>
      <c r="D88" s="130"/>
      <c r="E88" s="130" t="s">
        <v>207</v>
      </c>
      <c r="F88" s="130"/>
      <c r="G88" s="130"/>
      <c r="H88" s="130" t="s">
        <v>210</v>
      </c>
      <c r="I88" s="130"/>
      <c r="J88" s="130"/>
      <c r="K88" s="76"/>
      <c r="L88" s="74"/>
      <c r="M88" s="74"/>
      <c r="N88" s="32"/>
    </row>
    <row r="89" spans="1:14" ht="96" customHeight="1">
      <c r="A89" s="131"/>
      <c r="B89" s="130"/>
      <c r="C89" s="130"/>
      <c r="D89" s="130"/>
      <c r="E89" s="130"/>
      <c r="F89" s="130"/>
      <c r="G89" s="130"/>
      <c r="H89" s="130"/>
      <c r="I89" s="130"/>
      <c r="J89" s="130"/>
      <c r="K89" s="76"/>
      <c r="L89" s="74"/>
      <c r="M89" s="74"/>
      <c r="N89" s="32"/>
    </row>
    <row r="90" spans="1:14" ht="12.75">
      <c r="A90" s="3" t="s">
        <v>78</v>
      </c>
      <c r="B90" s="129">
        <v>6</v>
      </c>
      <c r="C90" s="129"/>
      <c r="D90" s="6">
        <v>0.027777777777777776</v>
      </c>
      <c r="E90" s="130">
        <v>10.2</v>
      </c>
      <c r="F90" s="130"/>
      <c r="G90" s="6">
        <v>0.04513888888888889</v>
      </c>
      <c r="H90" s="129">
        <v>6.3</v>
      </c>
      <c r="I90" s="129"/>
      <c r="J90" s="6">
        <v>0.027777777777777776</v>
      </c>
      <c r="K90" s="76"/>
      <c r="L90" s="74"/>
      <c r="M90" s="74"/>
      <c r="N90" s="32"/>
    </row>
    <row r="91" spans="1:14" ht="12.75">
      <c r="A91" s="12" t="s">
        <v>79</v>
      </c>
      <c r="B91" s="15">
        <f>B90+E90+H90+K90</f>
        <v>22.5</v>
      </c>
      <c r="C91" s="8">
        <f>D90+G90+J90+L90</f>
        <v>0.10069444444444443</v>
      </c>
      <c r="D91" s="13"/>
      <c r="E91" s="21"/>
      <c r="F91" s="21"/>
      <c r="G91" s="13"/>
      <c r="H91" s="21"/>
      <c r="I91" s="21"/>
      <c r="J91" s="8"/>
      <c r="K91" s="77"/>
      <c r="L91" s="13"/>
      <c r="M91" s="21"/>
      <c r="N91" s="32"/>
    </row>
    <row r="92" spans="1:14" ht="15.75">
      <c r="A92" s="134" t="s">
        <v>121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32"/>
    </row>
    <row r="93" spans="1:14" ht="12.75" customHeight="1">
      <c r="A93" s="72" t="s">
        <v>64</v>
      </c>
      <c r="B93" s="132" t="s">
        <v>65</v>
      </c>
      <c r="C93" s="132"/>
      <c r="D93" s="132"/>
      <c r="E93" s="133" t="s">
        <v>66</v>
      </c>
      <c r="F93" s="133"/>
      <c r="G93" s="133"/>
      <c r="H93" s="132" t="s">
        <v>54</v>
      </c>
      <c r="I93" s="132"/>
      <c r="J93" s="132"/>
      <c r="K93" s="76"/>
      <c r="L93" s="74"/>
      <c r="M93" s="74"/>
      <c r="N93" s="32"/>
    </row>
    <row r="94" spans="1:14" ht="12.75" customHeight="1">
      <c r="A94" s="73" t="s">
        <v>6</v>
      </c>
      <c r="B94" s="130" t="s">
        <v>205</v>
      </c>
      <c r="C94" s="130"/>
      <c r="D94" s="130"/>
      <c r="E94" s="129" t="s">
        <v>198</v>
      </c>
      <c r="F94" s="129"/>
      <c r="G94" s="129"/>
      <c r="H94" s="130"/>
      <c r="I94" s="130"/>
      <c r="J94" s="130"/>
      <c r="K94" s="76"/>
      <c r="L94" s="74"/>
      <c r="M94" s="74"/>
      <c r="N94" s="32"/>
    </row>
    <row r="95" spans="1:14" ht="12.75" customHeight="1">
      <c r="A95" s="131" t="s">
        <v>73</v>
      </c>
      <c r="B95" s="130" t="s">
        <v>201</v>
      </c>
      <c r="C95" s="130"/>
      <c r="D95" s="130"/>
      <c r="E95" s="129" t="s">
        <v>118</v>
      </c>
      <c r="F95" s="129"/>
      <c r="G95" s="129"/>
      <c r="H95" s="130" t="s">
        <v>122</v>
      </c>
      <c r="I95" s="130"/>
      <c r="J95" s="130"/>
      <c r="K95" s="76"/>
      <c r="L95" s="74"/>
      <c r="M95" s="74"/>
      <c r="N95" s="32"/>
    </row>
    <row r="96" spans="1:14" ht="96" customHeight="1">
      <c r="A96" s="131"/>
      <c r="B96" s="130"/>
      <c r="C96" s="130"/>
      <c r="D96" s="130"/>
      <c r="E96" s="129"/>
      <c r="F96" s="129"/>
      <c r="G96" s="129"/>
      <c r="H96" s="130"/>
      <c r="I96" s="130"/>
      <c r="J96" s="130"/>
      <c r="K96" s="76"/>
      <c r="L96" s="74"/>
      <c r="M96" s="74"/>
      <c r="N96" s="32"/>
    </row>
    <row r="97" spans="1:14" ht="12.75">
      <c r="A97" s="3" t="s">
        <v>78</v>
      </c>
      <c r="B97" s="129">
        <v>6</v>
      </c>
      <c r="C97" s="129"/>
      <c r="D97" s="6">
        <v>0.024305555555555556</v>
      </c>
      <c r="E97" s="130">
        <v>4</v>
      </c>
      <c r="F97" s="130"/>
      <c r="G97" s="18">
        <v>0.020833333333333332</v>
      </c>
      <c r="H97" s="129">
        <v>42</v>
      </c>
      <c r="I97" s="129"/>
      <c r="J97" s="6"/>
      <c r="K97" s="74"/>
      <c r="L97" s="74"/>
      <c r="M97" s="74"/>
      <c r="N97" s="32"/>
    </row>
    <row r="98" spans="1:13" ht="12.75">
      <c r="A98" s="3" t="s">
        <v>79</v>
      </c>
      <c r="B98" s="11">
        <f>B97+E97+H97+K97</f>
        <v>52</v>
      </c>
      <c r="C98" s="6">
        <f>D97+G97+J97+L97</f>
        <v>0.04513888888888889</v>
      </c>
      <c r="D98" s="13"/>
      <c r="E98" s="21"/>
      <c r="F98" s="21"/>
      <c r="G98" s="13"/>
      <c r="H98" s="21"/>
      <c r="I98" s="21"/>
      <c r="J98" s="13"/>
      <c r="K98" s="21"/>
      <c r="L98" s="13"/>
      <c r="M98" s="21"/>
    </row>
  </sheetData>
  <sheetProtection selectLockedCells="1" selectUnlockedCells="1"/>
  <mergeCells count="246">
    <mergeCell ref="A1:M1"/>
    <mergeCell ref="B2:D2"/>
    <mergeCell ref="E2:G2"/>
    <mergeCell ref="H2:J2"/>
    <mergeCell ref="K2:M2"/>
    <mergeCell ref="B3:D3"/>
    <mergeCell ref="E3:G3"/>
    <mergeCell ref="H3:J3"/>
    <mergeCell ref="K3:M3"/>
    <mergeCell ref="A4:A5"/>
    <mergeCell ref="B4:D5"/>
    <mergeCell ref="E4:G5"/>
    <mergeCell ref="H4:J5"/>
    <mergeCell ref="K4:M5"/>
    <mergeCell ref="B6:C6"/>
    <mergeCell ref="E6:F6"/>
    <mergeCell ref="H6:I6"/>
    <mergeCell ref="L6:M6"/>
    <mergeCell ref="D7:M7"/>
    <mergeCell ref="A8:M8"/>
    <mergeCell ref="B9:D9"/>
    <mergeCell ref="E9:G9"/>
    <mergeCell ref="H9:J9"/>
    <mergeCell ref="K9:M9"/>
    <mergeCell ref="B10:D10"/>
    <mergeCell ref="E10:G10"/>
    <mergeCell ref="H10:J10"/>
    <mergeCell ref="K10:M10"/>
    <mergeCell ref="A11:A12"/>
    <mergeCell ref="B11:D12"/>
    <mergeCell ref="E11:G12"/>
    <mergeCell ref="H11:J12"/>
    <mergeCell ref="K11:M12"/>
    <mergeCell ref="B13:C13"/>
    <mergeCell ref="E13:F13"/>
    <mergeCell ref="H13:I13"/>
    <mergeCell ref="L13:M13"/>
    <mergeCell ref="D14:M14"/>
    <mergeCell ref="A15:M15"/>
    <mergeCell ref="B16:D16"/>
    <mergeCell ref="E16:G16"/>
    <mergeCell ref="H16:J16"/>
    <mergeCell ref="K16:M16"/>
    <mergeCell ref="B17:D17"/>
    <mergeCell ref="E17:G17"/>
    <mergeCell ref="H17:J17"/>
    <mergeCell ref="K17:M17"/>
    <mergeCell ref="A18:A19"/>
    <mergeCell ref="B18:D19"/>
    <mergeCell ref="E18:G19"/>
    <mergeCell ref="H18:J19"/>
    <mergeCell ref="K18:M19"/>
    <mergeCell ref="B20:C20"/>
    <mergeCell ref="E20:F20"/>
    <mergeCell ref="H20:I20"/>
    <mergeCell ref="L20:M20"/>
    <mergeCell ref="D21:M21"/>
    <mergeCell ref="A22:M22"/>
    <mergeCell ref="B23:D23"/>
    <mergeCell ref="E23:G23"/>
    <mergeCell ref="H23:J23"/>
    <mergeCell ref="K23:M27"/>
    <mergeCell ref="B24:D24"/>
    <mergeCell ref="E24:G24"/>
    <mergeCell ref="H24:J24"/>
    <mergeCell ref="A25:A26"/>
    <mergeCell ref="B25:D26"/>
    <mergeCell ref="E25:G26"/>
    <mergeCell ref="H25:J26"/>
    <mergeCell ref="B27:C27"/>
    <mergeCell ref="E27:F27"/>
    <mergeCell ref="H27:I27"/>
    <mergeCell ref="D28:M28"/>
    <mergeCell ref="A29:M29"/>
    <mergeCell ref="B30:D30"/>
    <mergeCell ref="E30:G30"/>
    <mergeCell ref="H30:J30"/>
    <mergeCell ref="K30:M30"/>
    <mergeCell ref="B31:D31"/>
    <mergeCell ref="E31:G31"/>
    <mergeCell ref="H31:J31"/>
    <mergeCell ref="K31:M31"/>
    <mergeCell ref="A32:A33"/>
    <mergeCell ref="B32:D33"/>
    <mergeCell ref="E32:G33"/>
    <mergeCell ref="H32:J33"/>
    <mergeCell ref="K32:M33"/>
    <mergeCell ref="B34:C34"/>
    <mergeCell ref="E34:F34"/>
    <mergeCell ref="H34:I34"/>
    <mergeCell ref="L34:M34"/>
    <mergeCell ref="D35:M35"/>
    <mergeCell ref="A36:M36"/>
    <mergeCell ref="B37:D37"/>
    <mergeCell ref="E37:G37"/>
    <mergeCell ref="H37:J37"/>
    <mergeCell ref="K37:M37"/>
    <mergeCell ref="B38:D38"/>
    <mergeCell ref="E38:G38"/>
    <mergeCell ref="H38:J38"/>
    <mergeCell ref="K38:M38"/>
    <mergeCell ref="A39:A40"/>
    <mergeCell ref="B39:D40"/>
    <mergeCell ref="E39:G40"/>
    <mergeCell ref="H39:J40"/>
    <mergeCell ref="K39:M40"/>
    <mergeCell ref="B41:C41"/>
    <mergeCell ref="E41:F41"/>
    <mergeCell ref="H41:I41"/>
    <mergeCell ref="L41:M41"/>
    <mergeCell ref="A43:M43"/>
    <mergeCell ref="B44:D44"/>
    <mergeCell ref="E44:G44"/>
    <mergeCell ref="H44:J44"/>
    <mergeCell ref="K44:M44"/>
    <mergeCell ref="B45:D45"/>
    <mergeCell ref="E45:G45"/>
    <mergeCell ref="H45:J45"/>
    <mergeCell ref="K45:M45"/>
    <mergeCell ref="A46:A47"/>
    <mergeCell ref="B46:D47"/>
    <mergeCell ref="E46:G47"/>
    <mergeCell ref="H46:J47"/>
    <mergeCell ref="K46:M47"/>
    <mergeCell ref="B48:C48"/>
    <mergeCell ref="E48:F48"/>
    <mergeCell ref="H48:I48"/>
    <mergeCell ref="L48:M48"/>
    <mergeCell ref="A50:M50"/>
    <mergeCell ref="B51:D51"/>
    <mergeCell ref="E51:G51"/>
    <mergeCell ref="H51:J51"/>
    <mergeCell ref="K51:M51"/>
    <mergeCell ref="B52:D52"/>
    <mergeCell ref="E52:G52"/>
    <mergeCell ref="H52:J52"/>
    <mergeCell ref="K52:M52"/>
    <mergeCell ref="A53:A54"/>
    <mergeCell ref="B53:D54"/>
    <mergeCell ref="E53:G54"/>
    <mergeCell ref="H53:J54"/>
    <mergeCell ref="K53:M54"/>
    <mergeCell ref="B55:C55"/>
    <mergeCell ref="E55:F55"/>
    <mergeCell ref="H55:I55"/>
    <mergeCell ref="K55:M55"/>
    <mergeCell ref="A57:M57"/>
    <mergeCell ref="B58:D58"/>
    <mergeCell ref="E58:G58"/>
    <mergeCell ref="H58:J58"/>
    <mergeCell ref="K58:M58"/>
    <mergeCell ref="B59:D59"/>
    <mergeCell ref="E59:G59"/>
    <mergeCell ref="H59:J59"/>
    <mergeCell ref="K59:M59"/>
    <mergeCell ref="A60:A61"/>
    <mergeCell ref="B60:D61"/>
    <mergeCell ref="E60:G61"/>
    <mergeCell ref="H60:J61"/>
    <mergeCell ref="K60:M61"/>
    <mergeCell ref="P61:R62"/>
    <mergeCell ref="B62:C62"/>
    <mergeCell ref="E62:F62"/>
    <mergeCell ref="H62:I62"/>
    <mergeCell ref="L62:M62"/>
    <mergeCell ref="A64:M64"/>
    <mergeCell ref="B65:D65"/>
    <mergeCell ref="E65:G65"/>
    <mergeCell ref="H65:J65"/>
    <mergeCell ref="K65:M65"/>
    <mergeCell ref="B66:D66"/>
    <mergeCell ref="E66:G66"/>
    <mergeCell ref="H66:J66"/>
    <mergeCell ref="K66:M66"/>
    <mergeCell ref="A67:A68"/>
    <mergeCell ref="B67:D68"/>
    <mergeCell ref="E67:G68"/>
    <mergeCell ref="H67:J68"/>
    <mergeCell ref="K67:M68"/>
    <mergeCell ref="B69:C69"/>
    <mergeCell ref="E69:F69"/>
    <mergeCell ref="H69:I69"/>
    <mergeCell ref="K69:L69"/>
    <mergeCell ref="A71:M71"/>
    <mergeCell ref="B72:D72"/>
    <mergeCell ref="E72:G72"/>
    <mergeCell ref="H72:J72"/>
    <mergeCell ref="K72:M72"/>
    <mergeCell ref="B73:D73"/>
    <mergeCell ref="E73:G73"/>
    <mergeCell ref="H73:J73"/>
    <mergeCell ref="K73:M73"/>
    <mergeCell ref="A74:A75"/>
    <mergeCell ref="B74:D75"/>
    <mergeCell ref="E74:G75"/>
    <mergeCell ref="H74:J75"/>
    <mergeCell ref="K74:M75"/>
    <mergeCell ref="B76:C76"/>
    <mergeCell ref="E76:F76"/>
    <mergeCell ref="H76:I76"/>
    <mergeCell ref="L76:M76"/>
    <mergeCell ref="A78:M78"/>
    <mergeCell ref="B79:D79"/>
    <mergeCell ref="E79:G79"/>
    <mergeCell ref="H79:J79"/>
    <mergeCell ref="K79:M79"/>
    <mergeCell ref="B80:D80"/>
    <mergeCell ref="E80:G80"/>
    <mergeCell ref="H80:J80"/>
    <mergeCell ref="K80:M80"/>
    <mergeCell ref="A81:A82"/>
    <mergeCell ref="B81:D82"/>
    <mergeCell ref="E81:G82"/>
    <mergeCell ref="H81:J82"/>
    <mergeCell ref="B83:C83"/>
    <mergeCell ref="E83:F83"/>
    <mergeCell ref="H83:I83"/>
    <mergeCell ref="L83:M83"/>
    <mergeCell ref="A85:M85"/>
    <mergeCell ref="B86:D86"/>
    <mergeCell ref="E86:G86"/>
    <mergeCell ref="H86:J86"/>
    <mergeCell ref="B87:D87"/>
    <mergeCell ref="E87:G87"/>
    <mergeCell ref="H87:J87"/>
    <mergeCell ref="A88:A89"/>
    <mergeCell ref="B88:D89"/>
    <mergeCell ref="E88:G89"/>
    <mergeCell ref="H88:J89"/>
    <mergeCell ref="B90:C90"/>
    <mergeCell ref="E90:F90"/>
    <mergeCell ref="H90:I90"/>
    <mergeCell ref="A92:M92"/>
    <mergeCell ref="B93:D93"/>
    <mergeCell ref="E93:G93"/>
    <mergeCell ref="H93:J93"/>
    <mergeCell ref="B94:D94"/>
    <mergeCell ref="E94:G94"/>
    <mergeCell ref="H94:J94"/>
    <mergeCell ref="B97:C97"/>
    <mergeCell ref="E97:F97"/>
    <mergeCell ref="H97:I97"/>
    <mergeCell ref="A95:A96"/>
    <mergeCell ref="B95:D96"/>
    <mergeCell ref="E95:G96"/>
    <mergeCell ref="H95:J96"/>
  </mergeCells>
  <printOptions/>
  <pageMargins left="0.1701388888888889" right="0.1701388888888889" top="0.32013888888888886" bottom="0.6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0">
      <selection activeCell="C19" sqref="C19"/>
    </sheetView>
  </sheetViews>
  <sheetFormatPr defaultColWidth="11.421875" defaultRowHeight="6.75" customHeight="1"/>
  <cols>
    <col min="1" max="1" width="8.140625" style="0" customWidth="1"/>
    <col min="2" max="2" width="15.00390625" style="0" customWidth="1"/>
    <col min="3" max="3" width="10.57421875" style="0" customWidth="1"/>
    <col min="4" max="4" width="10.140625" style="0" customWidth="1"/>
    <col min="5" max="5" width="10.57421875" style="0" customWidth="1"/>
    <col min="6" max="6" width="9.57421875" style="0" customWidth="1"/>
    <col min="7" max="7" width="8.28125" style="0" customWidth="1"/>
    <col min="8" max="8" width="14.7109375" style="0" customWidth="1"/>
    <col min="11" max="11" width="9.140625" style="0" customWidth="1"/>
    <col min="12" max="12" width="13.421875" style="0" customWidth="1"/>
  </cols>
  <sheetData>
    <row r="1" spans="1:13" ht="12.75" customHeight="1">
      <c r="A1" s="125" t="s">
        <v>123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.75" customHeight="1">
      <c r="A2" s="126" t="s">
        <v>1</v>
      </c>
      <c r="B2" s="126"/>
      <c r="C2" s="126"/>
      <c r="D2" s="126"/>
      <c r="E2" s="126"/>
      <c r="F2" s="126"/>
      <c r="G2" s="127" t="s">
        <v>2</v>
      </c>
      <c r="H2" s="127"/>
      <c r="I2" s="127"/>
      <c r="J2" s="127"/>
      <c r="K2" s="128" t="s">
        <v>3</v>
      </c>
      <c r="L2" s="128"/>
      <c r="M2" s="128"/>
    </row>
    <row r="3" spans="1:13" ht="12.75" customHeight="1">
      <c r="A3" s="1" t="s">
        <v>4</v>
      </c>
      <c r="B3" s="2" t="s">
        <v>5</v>
      </c>
      <c r="C3" s="121" t="s">
        <v>6</v>
      </c>
      <c r="D3" s="121"/>
      <c r="E3" s="121"/>
      <c r="F3" s="121"/>
      <c r="G3" s="2" t="s">
        <v>4</v>
      </c>
      <c r="H3" s="2" t="s">
        <v>5</v>
      </c>
      <c r="I3" s="122" t="s">
        <v>6</v>
      </c>
      <c r="J3" s="122"/>
      <c r="K3" s="2" t="s">
        <v>4</v>
      </c>
      <c r="L3" s="2" t="s">
        <v>5</v>
      </c>
      <c r="M3" s="2" t="s">
        <v>7</v>
      </c>
    </row>
    <row r="4" spans="1:13" ht="12.75" customHeight="1">
      <c r="A4" s="3" t="s">
        <v>8</v>
      </c>
      <c r="B4" s="4" t="s">
        <v>9</v>
      </c>
      <c r="C4" s="123" t="s">
        <v>10</v>
      </c>
      <c r="D4" s="123"/>
      <c r="E4" s="123"/>
      <c r="F4" s="123"/>
      <c r="G4" s="5" t="s">
        <v>11</v>
      </c>
      <c r="H4" s="6" t="s">
        <v>12</v>
      </c>
      <c r="I4" s="124" t="s">
        <v>13</v>
      </c>
      <c r="J4" s="124"/>
      <c r="K4" s="3" t="s">
        <v>14</v>
      </c>
      <c r="L4" s="7" t="s">
        <v>15</v>
      </c>
      <c r="M4" s="116" t="s">
        <v>16</v>
      </c>
    </row>
    <row r="5" spans="1:13" ht="12.75" customHeight="1">
      <c r="A5" s="3" t="s">
        <v>17</v>
      </c>
      <c r="B5" s="4" t="s">
        <v>18</v>
      </c>
      <c r="C5" s="123"/>
      <c r="D5" s="123"/>
      <c r="E5" s="123"/>
      <c r="F5" s="123"/>
      <c r="G5" s="3" t="s">
        <v>19</v>
      </c>
      <c r="H5" s="9" t="s">
        <v>20</v>
      </c>
      <c r="I5" s="124"/>
      <c r="J5" s="124"/>
      <c r="K5" s="3" t="s">
        <v>21</v>
      </c>
      <c r="L5" s="7" t="s">
        <v>22</v>
      </c>
      <c r="M5" s="116"/>
    </row>
    <row r="6" spans="1:13" ht="12.75" customHeight="1">
      <c r="A6" s="3" t="s">
        <v>23</v>
      </c>
      <c r="B6" s="4" t="s">
        <v>24</v>
      </c>
      <c r="C6" s="123"/>
      <c r="D6" s="123"/>
      <c r="E6" s="123"/>
      <c r="F6" s="123"/>
      <c r="G6" s="10" t="s">
        <v>25</v>
      </c>
      <c r="H6" s="11" t="s">
        <v>26</v>
      </c>
      <c r="I6" s="124"/>
      <c r="J6" s="124"/>
      <c r="K6" s="3" t="s">
        <v>27</v>
      </c>
      <c r="L6" s="7" t="s">
        <v>124</v>
      </c>
      <c r="M6" s="116"/>
    </row>
    <row r="7" spans="1:13" ht="12.75" customHeight="1">
      <c r="A7" s="12" t="s">
        <v>29</v>
      </c>
      <c r="B7" s="13" t="s">
        <v>30</v>
      </c>
      <c r="C7" s="123"/>
      <c r="D7" s="123"/>
      <c r="E7" s="123"/>
      <c r="F7" s="123"/>
      <c r="G7" s="14" t="s">
        <v>31</v>
      </c>
      <c r="H7" s="15" t="s">
        <v>32</v>
      </c>
      <c r="I7" s="124"/>
      <c r="J7" s="124"/>
      <c r="K7" s="16"/>
      <c r="L7" s="17"/>
      <c r="M7" s="116"/>
    </row>
    <row r="8" spans="1:13" ht="15.75" customHeight="1">
      <c r="A8" s="12" t="s">
        <v>33</v>
      </c>
      <c r="B8" s="18" t="s">
        <v>34</v>
      </c>
      <c r="C8" s="123"/>
      <c r="D8" s="123"/>
      <c r="E8" s="123"/>
      <c r="F8" s="123"/>
      <c r="G8" s="5" t="s">
        <v>35</v>
      </c>
      <c r="H8" s="15" t="s">
        <v>36</v>
      </c>
      <c r="I8" s="124"/>
      <c r="J8" s="124"/>
      <c r="K8" s="19"/>
      <c r="L8" s="20"/>
      <c r="M8" s="116"/>
    </row>
    <row r="9" spans="1:13" ht="12.75" customHeight="1">
      <c r="A9" s="3" t="s">
        <v>37</v>
      </c>
      <c r="B9" s="18" t="s">
        <v>38</v>
      </c>
      <c r="C9" s="123"/>
      <c r="D9" s="123"/>
      <c r="E9" s="123"/>
      <c r="F9" s="123"/>
      <c r="G9" s="117" t="s">
        <v>39</v>
      </c>
      <c r="H9" s="117"/>
      <c r="I9" s="117"/>
      <c r="J9" s="117"/>
      <c r="K9" s="117"/>
      <c r="L9" s="117"/>
      <c r="M9" s="117"/>
    </row>
    <row r="10" spans="1:13" ht="13.5" customHeight="1">
      <c r="A10" s="21"/>
      <c r="B10" s="13"/>
      <c r="C10" s="123"/>
      <c r="D10" s="123"/>
      <c r="E10" s="123"/>
      <c r="F10" s="123"/>
      <c r="G10" s="118" t="s">
        <v>125</v>
      </c>
      <c r="H10" s="118"/>
      <c r="I10" s="118"/>
      <c r="J10" s="118"/>
      <c r="K10" s="118"/>
      <c r="L10" s="118"/>
      <c r="M10" s="118"/>
    </row>
    <row r="11" spans="1:13" ht="12.75" customHeight="1">
      <c r="A11" s="21"/>
      <c r="B11" s="13"/>
      <c r="C11" s="123"/>
      <c r="D11" s="123"/>
      <c r="E11" s="123"/>
      <c r="F11" s="123"/>
      <c r="G11" s="118"/>
      <c r="H11" s="118"/>
      <c r="I11" s="118"/>
      <c r="J11" s="118"/>
      <c r="K11" s="118"/>
      <c r="L11" s="118"/>
      <c r="M11" s="118"/>
    </row>
    <row r="13" spans="1:11" ht="15.75" customHeight="1">
      <c r="A13" s="22"/>
      <c r="B13" s="23" t="s">
        <v>41</v>
      </c>
      <c r="C13" s="24">
        <v>17</v>
      </c>
      <c r="D13" s="25" t="s">
        <v>42</v>
      </c>
      <c r="E13" s="26" t="s">
        <v>43</v>
      </c>
      <c r="F13" s="27" t="s">
        <v>44</v>
      </c>
      <c r="G13" s="28">
        <v>185</v>
      </c>
      <c r="H13" s="29" t="s">
        <v>45</v>
      </c>
      <c r="I13" s="30">
        <v>45</v>
      </c>
      <c r="J13" s="31"/>
      <c r="K13" s="31"/>
    </row>
    <row r="14" spans="1:7" ht="12.75" customHeight="1">
      <c r="A14" s="32"/>
      <c r="B14" s="33" t="s">
        <v>46</v>
      </c>
      <c r="C14" s="34" t="s">
        <v>47</v>
      </c>
      <c r="D14" s="35" t="s">
        <v>48</v>
      </c>
      <c r="E14" s="36" t="s">
        <v>49</v>
      </c>
      <c r="F14" s="37" t="s">
        <v>50</v>
      </c>
      <c r="G14" s="38" t="s">
        <v>51</v>
      </c>
    </row>
    <row r="15" spans="1:10" ht="15" customHeight="1">
      <c r="A15" s="119"/>
      <c r="B15" s="39" t="s">
        <v>52</v>
      </c>
      <c r="C15" s="40">
        <v>50</v>
      </c>
      <c r="D15" s="41">
        <f aca="true" t="shared" si="0" ref="D15:D24">$C$13*$C15/100</f>
        <v>8.5</v>
      </c>
      <c r="E15" s="42">
        <f aca="true" t="shared" si="1" ref="E15:E24">((1000*0.04167)/($C$13*10*$C15))</f>
        <v>0.0049023529411764705</v>
      </c>
      <c r="F15" s="43">
        <f aca="true" t="shared" si="2" ref="F15:F24">((100*0.04167)/($C$13*10*$C15))</f>
        <v>0.000490235294117647</v>
      </c>
      <c r="G15" s="41">
        <f>((G13-I13)*C15/100)+I13</f>
        <v>115</v>
      </c>
      <c r="J15" s="44"/>
    </row>
    <row r="16" spans="1:10" ht="15" customHeight="1">
      <c r="A16" s="119"/>
      <c r="B16" s="45" t="s">
        <v>53</v>
      </c>
      <c r="C16" s="40">
        <v>67</v>
      </c>
      <c r="D16" s="41">
        <f t="shared" si="0"/>
        <v>11.39</v>
      </c>
      <c r="E16" s="43">
        <f t="shared" si="1"/>
        <v>0.0036584723441615455</v>
      </c>
      <c r="F16" s="43">
        <f t="shared" si="2"/>
        <v>0.0003658472344161545</v>
      </c>
      <c r="G16" s="41">
        <f>((G13-I13)*C16/100)+I13</f>
        <v>138.8</v>
      </c>
      <c r="H16" s="44"/>
      <c r="J16" s="44"/>
    </row>
    <row r="17" spans="1:12" ht="15" customHeight="1">
      <c r="A17" s="119"/>
      <c r="B17" s="46" t="s">
        <v>55</v>
      </c>
      <c r="C17" s="40">
        <v>70</v>
      </c>
      <c r="D17" s="41">
        <f t="shared" si="0"/>
        <v>11.9</v>
      </c>
      <c r="E17" s="43">
        <f t="shared" si="1"/>
        <v>0.0035016806722689077</v>
      </c>
      <c r="F17" s="43">
        <f t="shared" si="2"/>
        <v>0.00035016806722689076</v>
      </c>
      <c r="G17" s="41">
        <f>((G13-I13)*C17/100)+I13</f>
        <v>143</v>
      </c>
      <c r="H17" s="44"/>
      <c r="J17" s="44"/>
      <c r="L17" s="47"/>
    </row>
    <row r="18" spans="1:10" ht="15" customHeight="1">
      <c r="A18" s="119"/>
      <c r="B18" s="45" t="s">
        <v>54</v>
      </c>
      <c r="C18" s="40">
        <v>74</v>
      </c>
      <c r="D18" s="41">
        <f t="shared" si="0"/>
        <v>12.58</v>
      </c>
      <c r="E18" s="43">
        <f t="shared" si="1"/>
        <v>0.003312400635930048</v>
      </c>
      <c r="F18" s="43">
        <f t="shared" si="2"/>
        <v>0.00033124006359300473</v>
      </c>
      <c r="G18" s="41">
        <f>((G13-I13)*C18/100)+I13</f>
        <v>148.6</v>
      </c>
      <c r="H18" s="44"/>
      <c r="J18" s="44"/>
    </row>
    <row r="19" spans="1:8" ht="15" customHeight="1">
      <c r="A19" s="119"/>
      <c r="B19" s="46" t="s">
        <v>56</v>
      </c>
      <c r="C19" s="40">
        <v>81</v>
      </c>
      <c r="D19" s="41">
        <f t="shared" si="0"/>
        <v>13.77</v>
      </c>
      <c r="E19" s="43">
        <f t="shared" si="1"/>
        <v>0.0030261437908496733</v>
      </c>
      <c r="F19" s="43">
        <f t="shared" si="2"/>
        <v>0.0003026143790849673</v>
      </c>
      <c r="G19" s="41">
        <f>((G13-I13)*C19/100)+I13</f>
        <v>158.4</v>
      </c>
      <c r="H19" s="44"/>
    </row>
    <row r="20" spans="1:8" ht="15" customHeight="1">
      <c r="A20" s="119"/>
      <c r="B20" s="39" t="s">
        <v>57</v>
      </c>
      <c r="C20" s="40">
        <v>85</v>
      </c>
      <c r="D20" s="41">
        <f t="shared" si="0"/>
        <v>14.45</v>
      </c>
      <c r="E20" s="43">
        <f t="shared" si="1"/>
        <v>0.0028837370242214533</v>
      </c>
      <c r="F20" s="43">
        <f t="shared" si="2"/>
        <v>0.0002883737024221453</v>
      </c>
      <c r="G20" s="41">
        <f>((G13-I13)*C20/100)+I13</f>
        <v>164</v>
      </c>
      <c r="H20" s="44"/>
    </row>
    <row r="21" spans="1:7" ht="15" customHeight="1">
      <c r="A21" s="119"/>
      <c r="B21" s="120" t="s">
        <v>58</v>
      </c>
      <c r="C21" s="40">
        <v>90</v>
      </c>
      <c r="D21" s="41">
        <f t="shared" si="0"/>
        <v>15.3</v>
      </c>
      <c r="E21" s="43">
        <f t="shared" si="1"/>
        <v>0.002723529411764706</v>
      </c>
      <c r="F21" s="43">
        <f t="shared" si="2"/>
        <v>0.0002723529411764706</v>
      </c>
      <c r="G21" s="41">
        <f>((G13-I13)*C21/100)+I13</f>
        <v>171</v>
      </c>
    </row>
    <row r="22" spans="1:7" ht="15" customHeight="1">
      <c r="A22" s="119"/>
      <c r="B22" s="120"/>
      <c r="C22" s="40">
        <v>95</v>
      </c>
      <c r="D22" s="41">
        <f t="shared" si="0"/>
        <v>16.15</v>
      </c>
      <c r="E22" s="43">
        <f t="shared" si="1"/>
        <v>0.002580185758513932</v>
      </c>
      <c r="F22" s="43">
        <f t="shared" si="2"/>
        <v>0.0002580185758513932</v>
      </c>
      <c r="G22" s="41">
        <f>((G13-I13)*C22/100)+I13</f>
        <v>178</v>
      </c>
    </row>
    <row r="23" spans="1:9" ht="15" customHeight="1">
      <c r="A23" s="119"/>
      <c r="B23" s="147" t="s">
        <v>59</v>
      </c>
      <c r="C23" s="40">
        <v>100</v>
      </c>
      <c r="D23" s="41">
        <f t="shared" si="0"/>
        <v>17</v>
      </c>
      <c r="E23" s="43">
        <f t="shared" si="1"/>
        <v>0.0024511764705882353</v>
      </c>
      <c r="F23" s="43">
        <f t="shared" si="2"/>
        <v>0.0002451176470588235</v>
      </c>
      <c r="G23" s="41">
        <f>((G13-I13)*C23/100)+I13</f>
        <v>185</v>
      </c>
      <c r="I23" s="48"/>
    </row>
    <row r="24" spans="1:10" ht="15" customHeight="1">
      <c r="A24" s="119"/>
      <c r="B24" s="147"/>
      <c r="C24" s="40">
        <v>105</v>
      </c>
      <c r="D24" s="41">
        <f t="shared" si="0"/>
        <v>17.85</v>
      </c>
      <c r="E24" s="43">
        <f t="shared" si="1"/>
        <v>0.0023344537815126053</v>
      </c>
      <c r="F24" s="43">
        <f t="shared" si="2"/>
        <v>0.0002334453781512605</v>
      </c>
      <c r="G24" s="41">
        <f>((G13-I13)*C24/100)+I13</f>
        <v>192</v>
      </c>
      <c r="I24" s="49"/>
      <c r="J24" s="44"/>
    </row>
    <row r="26" spans="1:13" ht="14.25" customHeight="1">
      <c r="A26" s="31"/>
      <c r="B26" s="114" t="s">
        <v>61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ht="13.5" customHeight="1">
      <c r="A27" s="51" t="s">
        <v>47</v>
      </c>
      <c r="B27" s="52">
        <v>100</v>
      </c>
      <c r="C27" s="52">
        <v>200</v>
      </c>
      <c r="D27" s="52">
        <v>300</v>
      </c>
      <c r="E27" s="52">
        <v>400</v>
      </c>
      <c r="F27" s="52">
        <v>500</v>
      </c>
      <c r="G27" s="52">
        <v>800</v>
      </c>
      <c r="H27" s="52">
        <v>1000</v>
      </c>
      <c r="I27" s="52">
        <v>1500</v>
      </c>
      <c r="J27" s="52">
        <v>2000</v>
      </c>
      <c r="K27" s="52">
        <v>3000</v>
      </c>
      <c r="L27" s="52">
        <v>4000</v>
      </c>
      <c r="M27" s="52">
        <v>5000</v>
      </c>
    </row>
    <row r="28" spans="1:13" ht="15" customHeight="1">
      <c r="A28" s="53">
        <v>60</v>
      </c>
      <c r="B28" s="42">
        <f aca="true" t="shared" si="3" ref="B28:B35">((B$27*0.04167)/($C$13*10*$A28))</f>
        <v>0.00040852941176470586</v>
      </c>
      <c r="C28" s="42">
        <f aca="true" t="shared" si="4" ref="C28:C35">((C$27*0.04167)/($C$13*10*$A28))</f>
        <v>0.0008170588235294117</v>
      </c>
      <c r="D28" s="42">
        <f aca="true" t="shared" si="5" ref="D28:D35">((D$27*0.04167)/($C$13*10*$A28))</f>
        <v>0.0012255882352941176</v>
      </c>
      <c r="E28" s="42">
        <f aca="true" t="shared" si="6" ref="E28:E35">((E$27*0.04167)/($C$13*10*$A28))</f>
        <v>0.0016341176470588234</v>
      </c>
      <c r="F28" s="42">
        <f aca="true" t="shared" si="7" ref="F28:F35">((F$27*0.04167)/($C$13*10*$A28))</f>
        <v>0.0020426470588235297</v>
      </c>
      <c r="G28" s="42">
        <f aca="true" t="shared" si="8" ref="G28:G35">((G$27*0.04167)/($C$13*10*$A28))</f>
        <v>0.003268235294117647</v>
      </c>
      <c r="H28" s="42">
        <f aca="true" t="shared" si="9" ref="H28:H35">((H$27*0.04167)/($C$13*10*$A28))</f>
        <v>0.004085294117647059</v>
      </c>
      <c r="I28" s="42">
        <f aca="true" t="shared" si="10" ref="I28:I35">((I$27*0.04167)/($C$13*10*$A28))</f>
        <v>0.006127941176470588</v>
      </c>
      <c r="J28" s="42">
        <f aca="true" t="shared" si="11" ref="J28:J35">((J$27*0.04167)/($C$13*10*$A28))</f>
        <v>0.008170588235294119</v>
      </c>
      <c r="K28" s="42">
        <f aca="true" t="shared" si="12" ref="K28:K35">((K$27*0.04167)/($C$13*10*$A28))</f>
        <v>0.012255882352941175</v>
      </c>
      <c r="L28" s="42">
        <f aca="true" t="shared" si="13" ref="L28:L35">((L$27*0.04167)/($C$13*10*$A28))</f>
        <v>0.016341176470588237</v>
      </c>
      <c r="M28" s="42">
        <f aca="true" t="shared" si="14" ref="M28:M35">((M$27*0.04167)/($C$13*10*$A28))</f>
        <v>0.020426470588235292</v>
      </c>
    </row>
    <row r="29" spans="1:13" ht="15" customHeight="1">
      <c r="A29" s="54">
        <v>65</v>
      </c>
      <c r="B29" s="43">
        <f t="shared" si="3"/>
        <v>0.00037710407239819005</v>
      </c>
      <c r="C29" s="43">
        <f t="shared" si="4"/>
        <v>0.0007542081447963801</v>
      </c>
      <c r="D29" s="43">
        <f t="shared" si="5"/>
        <v>0.00113131221719457</v>
      </c>
      <c r="E29" s="43">
        <f t="shared" si="6"/>
        <v>0.0015084162895927602</v>
      </c>
      <c r="F29" s="43">
        <f t="shared" si="7"/>
        <v>0.0018855203619909504</v>
      </c>
      <c r="G29" s="43">
        <f t="shared" si="8"/>
        <v>0.0030168325791855204</v>
      </c>
      <c r="H29" s="43">
        <f t="shared" si="9"/>
        <v>0.0037710407239819007</v>
      </c>
      <c r="I29" s="43">
        <f t="shared" si="10"/>
        <v>0.00565656108597285</v>
      </c>
      <c r="J29" s="43">
        <f t="shared" si="11"/>
        <v>0.007542081447963801</v>
      </c>
      <c r="K29" s="43">
        <f t="shared" si="12"/>
        <v>0.0113131221719457</v>
      </c>
      <c r="L29" s="43">
        <f t="shared" si="13"/>
        <v>0.015084162895927603</v>
      </c>
      <c r="M29" s="43">
        <f t="shared" si="14"/>
        <v>0.018855203619909503</v>
      </c>
    </row>
    <row r="30" spans="1:13" ht="15" customHeight="1">
      <c r="A30" s="54">
        <v>70</v>
      </c>
      <c r="B30" s="43">
        <f t="shared" si="3"/>
        <v>0.00035016806722689076</v>
      </c>
      <c r="C30" s="43">
        <f t="shared" si="4"/>
        <v>0.0007003361344537815</v>
      </c>
      <c r="D30" s="43">
        <f t="shared" si="5"/>
        <v>0.0010505042016806722</v>
      </c>
      <c r="E30" s="43">
        <f t="shared" si="6"/>
        <v>0.001400672268907563</v>
      </c>
      <c r="F30" s="43">
        <f t="shared" si="7"/>
        <v>0.0017508403361344539</v>
      </c>
      <c r="G30" s="43">
        <f t="shared" si="8"/>
        <v>0.002801344537815126</v>
      </c>
      <c r="H30" s="43">
        <f t="shared" si="9"/>
        <v>0.0035016806722689077</v>
      </c>
      <c r="I30" s="43">
        <f t="shared" si="10"/>
        <v>0.005252521008403361</v>
      </c>
      <c r="J30" s="43">
        <f t="shared" si="11"/>
        <v>0.007003361344537815</v>
      </c>
      <c r="K30" s="43">
        <f t="shared" si="12"/>
        <v>0.010505042016806722</v>
      </c>
      <c r="L30" s="43">
        <f t="shared" si="13"/>
        <v>0.01400672268907563</v>
      </c>
      <c r="M30" s="43">
        <f t="shared" si="14"/>
        <v>0.017508403361344536</v>
      </c>
    </row>
    <row r="31" spans="1:13" ht="15" customHeight="1">
      <c r="A31" s="54">
        <v>74</v>
      </c>
      <c r="B31" s="43">
        <f t="shared" si="3"/>
        <v>0.00033124006359300473</v>
      </c>
      <c r="C31" s="43">
        <f t="shared" si="4"/>
        <v>0.0006624801271860095</v>
      </c>
      <c r="D31" s="43">
        <f t="shared" si="5"/>
        <v>0.0009937201907790144</v>
      </c>
      <c r="E31" s="43">
        <f t="shared" si="6"/>
        <v>0.001324960254372019</v>
      </c>
      <c r="F31" s="43">
        <f t="shared" si="7"/>
        <v>0.001656200317965024</v>
      </c>
      <c r="G31" s="43">
        <f t="shared" si="8"/>
        <v>0.002649920508744038</v>
      </c>
      <c r="H31" s="43">
        <f t="shared" si="9"/>
        <v>0.003312400635930048</v>
      </c>
      <c r="I31" s="43">
        <f t="shared" si="10"/>
        <v>0.0049686009538950715</v>
      </c>
      <c r="J31" s="43">
        <f t="shared" si="11"/>
        <v>0.006624801271860096</v>
      </c>
      <c r="K31" s="43">
        <f t="shared" si="12"/>
        <v>0.009937201907790143</v>
      </c>
      <c r="L31" s="43">
        <f t="shared" si="13"/>
        <v>0.013249602543720191</v>
      </c>
      <c r="M31" s="43">
        <f t="shared" si="14"/>
        <v>0.016562003179650238</v>
      </c>
    </row>
    <row r="32" spans="1:13" ht="15" customHeight="1">
      <c r="A32" s="54">
        <v>81</v>
      </c>
      <c r="B32" s="43">
        <f t="shared" si="3"/>
        <v>0.0003026143790849673</v>
      </c>
      <c r="C32" s="43">
        <f t="shared" si="4"/>
        <v>0.0006052287581699346</v>
      </c>
      <c r="D32" s="43">
        <f t="shared" si="5"/>
        <v>0.000907843137254902</v>
      </c>
      <c r="E32" s="43">
        <f t="shared" si="6"/>
        <v>0.0012104575163398692</v>
      </c>
      <c r="F32" s="43">
        <f t="shared" si="7"/>
        <v>0.0015130718954248367</v>
      </c>
      <c r="G32" s="43">
        <f t="shared" si="8"/>
        <v>0.0024209150326797383</v>
      </c>
      <c r="H32" s="43">
        <f t="shared" si="9"/>
        <v>0.0030261437908496733</v>
      </c>
      <c r="I32" s="43">
        <f t="shared" si="10"/>
        <v>0.0045392156862745095</v>
      </c>
      <c r="J32" s="43">
        <f t="shared" si="11"/>
        <v>0.006052287581699347</v>
      </c>
      <c r="K32" s="43">
        <f t="shared" si="12"/>
        <v>0.009078431372549019</v>
      </c>
      <c r="L32" s="43">
        <f t="shared" si="13"/>
        <v>0.012104575163398693</v>
      </c>
      <c r="M32" s="43">
        <f t="shared" si="14"/>
        <v>0.015130718954248366</v>
      </c>
    </row>
    <row r="33" spans="1:13" ht="15" customHeight="1">
      <c r="A33" s="54">
        <v>90</v>
      </c>
      <c r="B33" s="43">
        <f t="shared" si="3"/>
        <v>0.0002723529411764706</v>
      </c>
      <c r="C33" s="43">
        <f t="shared" si="4"/>
        <v>0.0005447058823529412</v>
      </c>
      <c r="D33" s="43">
        <f t="shared" si="5"/>
        <v>0.0008170588235294117</v>
      </c>
      <c r="E33" s="43">
        <f t="shared" si="6"/>
        <v>0.0010894117647058824</v>
      </c>
      <c r="F33" s="43">
        <f t="shared" si="7"/>
        <v>0.001361764705882353</v>
      </c>
      <c r="G33" s="43">
        <f t="shared" si="8"/>
        <v>0.0021788235294117647</v>
      </c>
      <c r="H33" s="43">
        <f t="shared" si="9"/>
        <v>0.002723529411764706</v>
      </c>
      <c r="I33" s="43">
        <f t="shared" si="10"/>
        <v>0.0040852941176470585</v>
      </c>
      <c r="J33" s="43">
        <f t="shared" si="11"/>
        <v>0.005447058823529412</v>
      </c>
      <c r="K33" s="43">
        <f t="shared" si="12"/>
        <v>0.008170588235294117</v>
      </c>
      <c r="L33" s="43">
        <f t="shared" si="13"/>
        <v>0.010894117647058823</v>
      </c>
      <c r="M33" s="43">
        <f t="shared" si="14"/>
        <v>0.01361764705882353</v>
      </c>
    </row>
    <row r="34" spans="1:13" ht="15" customHeight="1">
      <c r="A34" s="54">
        <v>95</v>
      </c>
      <c r="B34" s="43">
        <f t="shared" si="3"/>
        <v>0.0002580185758513932</v>
      </c>
      <c r="C34" s="43">
        <f t="shared" si="4"/>
        <v>0.0005160371517027864</v>
      </c>
      <c r="D34" s="43">
        <f t="shared" si="5"/>
        <v>0.0007740557275541795</v>
      </c>
      <c r="E34" s="43">
        <f t="shared" si="6"/>
        <v>0.0010320743034055728</v>
      </c>
      <c r="F34" s="43">
        <f t="shared" si="7"/>
        <v>0.001290092879256966</v>
      </c>
      <c r="G34" s="43">
        <f t="shared" si="8"/>
        <v>0.0020641486068111456</v>
      </c>
      <c r="H34" s="43">
        <f t="shared" si="9"/>
        <v>0.002580185758513932</v>
      </c>
      <c r="I34" s="43">
        <f t="shared" si="10"/>
        <v>0.0038702786377708977</v>
      </c>
      <c r="J34" s="43">
        <f t="shared" si="11"/>
        <v>0.005160371517027864</v>
      </c>
      <c r="K34" s="43">
        <f t="shared" si="12"/>
        <v>0.0077405572755417954</v>
      </c>
      <c r="L34" s="43">
        <f t="shared" si="13"/>
        <v>0.010320743034055727</v>
      </c>
      <c r="M34" s="43">
        <f t="shared" si="14"/>
        <v>0.01290092879256966</v>
      </c>
    </row>
    <row r="35" spans="1:13" ht="15" customHeight="1">
      <c r="A35" s="54">
        <v>100</v>
      </c>
      <c r="B35" s="43">
        <f t="shared" si="3"/>
        <v>0.0002451176470588235</v>
      </c>
      <c r="C35" s="43">
        <f t="shared" si="4"/>
        <v>0.000490235294117647</v>
      </c>
      <c r="D35" s="43">
        <f t="shared" si="5"/>
        <v>0.0007353529411764705</v>
      </c>
      <c r="E35" s="43">
        <f t="shared" si="6"/>
        <v>0.000980470588235294</v>
      </c>
      <c r="F35" s="43">
        <f t="shared" si="7"/>
        <v>0.0012255882352941176</v>
      </c>
      <c r="G35" s="43">
        <f t="shared" si="8"/>
        <v>0.001960941176470588</v>
      </c>
      <c r="H35" s="43">
        <f t="shared" si="9"/>
        <v>0.0024511764705882353</v>
      </c>
      <c r="I35" s="43">
        <f t="shared" si="10"/>
        <v>0.0036767647058823525</v>
      </c>
      <c r="J35" s="43">
        <f t="shared" si="11"/>
        <v>0.0049023529411764705</v>
      </c>
      <c r="K35" s="43">
        <f t="shared" si="12"/>
        <v>0.007353529411764705</v>
      </c>
      <c r="L35" s="43">
        <f t="shared" si="13"/>
        <v>0.009804705882352941</v>
      </c>
      <c r="M35" s="43">
        <f t="shared" si="14"/>
        <v>0.012255882352941175</v>
      </c>
    </row>
    <row r="36" ht="6.75" customHeight="1">
      <c r="D36" s="44"/>
    </row>
    <row r="37" spans="3:13" ht="12.75" customHeight="1">
      <c r="C37" s="115" t="s">
        <v>62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ht="12.75" customHeight="1">
      <c r="A38" s="55" t="s">
        <v>47</v>
      </c>
      <c r="B38" s="55" t="s">
        <v>48</v>
      </c>
      <c r="C38" s="56">
        <v>0.5</v>
      </c>
      <c r="D38" s="57">
        <v>1</v>
      </c>
      <c r="E38" s="57">
        <v>55</v>
      </c>
      <c r="F38" s="57">
        <v>3</v>
      </c>
      <c r="G38" s="57">
        <v>5</v>
      </c>
      <c r="H38" s="57">
        <v>8</v>
      </c>
      <c r="I38" s="57">
        <v>10</v>
      </c>
      <c r="J38" s="57">
        <v>15</v>
      </c>
      <c r="K38" s="57">
        <v>20</v>
      </c>
      <c r="L38" s="58">
        <v>25</v>
      </c>
      <c r="M38" s="59">
        <v>50</v>
      </c>
    </row>
    <row r="39" spans="1:13" ht="12.75" customHeight="1">
      <c r="A39" s="60">
        <v>50</v>
      </c>
      <c r="B39" s="61">
        <f aca="true" t="shared" si="15" ref="B39:B47">$C$13*$A39/100</f>
        <v>8.5</v>
      </c>
      <c r="C39" s="62">
        <f aca="true" t="shared" si="16" ref="C39:C47">$B39*1000/60*C$38</f>
        <v>70.83333333333333</v>
      </c>
      <c r="D39" s="63">
        <f aca="true" t="shared" si="17" ref="D39:M39">$B39*1000/60*D38</f>
        <v>141.66666666666666</v>
      </c>
      <c r="E39" s="63">
        <f t="shared" si="17"/>
        <v>7791.666666666666</v>
      </c>
      <c r="F39" s="63">
        <f t="shared" si="17"/>
        <v>425</v>
      </c>
      <c r="G39" s="63">
        <f t="shared" si="17"/>
        <v>708.3333333333333</v>
      </c>
      <c r="H39" s="63">
        <f t="shared" si="17"/>
        <v>1133.3333333333333</v>
      </c>
      <c r="I39" s="63">
        <f t="shared" si="17"/>
        <v>1416.6666666666665</v>
      </c>
      <c r="J39" s="63">
        <f t="shared" si="17"/>
        <v>2125</v>
      </c>
      <c r="K39" s="63">
        <f t="shared" si="17"/>
        <v>2833.333333333333</v>
      </c>
      <c r="L39" s="63">
        <f t="shared" si="17"/>
        <v>3541.6666666666665</v>
      </c>
      <c r="M39" s="63">
        <f t="shared" si="17"/>
        <v>7083.333333333333</v>
      </c>
    </row>
    <row r="40" spans="1:13" ht="12.75" customHeight="1">
      <c r="A40" s="64">
        <v>60</v>
      </c>
      <c r="B40" s="65">
        <f t="shared" si="15"/>
        <v>10.2</v>
      </c>
      <c r="C40" s="66">
        <f t="shared" si="16"/>
        <v>85</v>
      </c>
      <c r="D40" s="67">
        <f aca="true" t="shared" si="18" ref="D40:D47">$B40*1000/60*D$38</f>
        <v>170</v>
      </c>
      <c r="E40" s="67">
        <f aca="true" t="shared" si="19" ref="E40:E47">$B40*1000/60*E$38</f>
        <v>9350</v>
      </c>
      <c r="F40" s="67">
        <f aca="true" t="shared" si="20" ref="F40:F47">$B40*1000/60*F$38</f>
        <v>510</v>
      </c>
      <c r="G40" s="67">
        <f aca="true" t="shared" si="21" ref="G40:G47">$B40*1000/60*G$38</f>
        <v>850</v>
      </c>
      <c r="H40" s="67">
        <f aca="true" t="shared" si="22" ref="H40:H47">$B40*1000/60*H$38</f>
        <v>1360</v>
      </c>
      <c r="I40" s="67">
        <f aca="true" t="shared" si="23" ref="I40:I47">$B40*1000/60*I$38</f>
        <v>1700</v>
      </c>
      <c r="J40" s="67">
        <f aca="true" t="shared" si="24" ref="J40:J47">$B40*1000/60*J$38</f>
        <v>2550</v>
      </c>
      <c r="K40" s="67">
        <f aca="true" t="shared" si="25" ref="K40:K47">$B40*1000/60*K$38</f>
        <v>3400</v>
      </c>
      <c r="L40" s="67">
        <f aca="true" t="shared" si="26" ref="L40:L47">$B40*1000/60*L$38</f>
        <v>4250</v>
      </c>
      <c r="M40" s="67">
        <f aca="true" t="shared" si="27" ref="M40:M47">$B40*1000/60*M$38</f>
        <v>8500</v>
      </c>
    </row>
    <row r="41" spans="1:13" ht="12.75" customHeight="1">
      <c r="A41" s="64">
        <v>65</v>
      </c>
      <c r="B41" s="65">
        <f t="shared" si="15"/>
        <v>11.05</v>
      </c>
      <c r="C41" s="66">
        <f t="shared" si="16"/>
        <v>92.08333333333333</v>
      </c>
      <c r="D41" s="67">
        <f t="shared" si="18"/>
        <v>184.16666666666666</v>
      </c>
      <c r="E41" s="67">
        <f t="shared" si="19"/>
        <v>10129.166666666666</v>
      </c>
      <c r="F41" s="67">
        <f t="shared" si="20"/>
        <v>552.5</v>
      </c>
      <c r="G41" s="67">
        <f t="shared" si="21"/>
        <v>920.8333333333333</v>
      </c>
      <c r="H41" s="67">
        <f t="shared" si="22"/>
        <v>1473.3333333333333</v>
      </c>
      <c r="I41" s="67">
        <f t="shared" si="23"/>
        <v>1841.6666666666665</v>
      </c>
      <c r="J41" s="67">
        <f t="shared" si="24"/>
        <v>2762.5</v>
      </c>
      <c r="K41" s="67">
        <f t="shared" si="25"/>
        <v>3683.333333333333</v>
      </c>
      <c r="L41" s="67">
        <f t="shared" si="26"/>
        <v>4604.166666666666</v>
      </c>
      <c r="M41" s="67">
        <f t="shared" si="27"/>
        <v>9208.333333333332</v>
      </c>
    </row>
    <row r="42" spans="1:13" ht="12.75" customHeight="1">
      <c r="A42" s="64">
        <v>70</v>
      </c>
      <c r="B42" s="65">
        <f t="shared" si="15"/>
        <v>11.9</v>
      </c>
      <c r="C42" s="66">
        <f t="shared" si="16"/>
        <v>99.16666666666667</v>
      </c>
      <c r="D42" s="67">
        <f t="shared" si="18"/>
        <v>198.33333333333334</v>
      </c>
      <c r="E42" s="67">
        <f t="shared" si="19"/>
        <v>10908.333333333334</v>
      </c>
      <c r="F42" s="67">
        <f t="shared" si="20"/>
        <v>595</v>
      </c>
      <c r="G42" s="67">
        <f t="shared" si="21"/>
        <v>991.6666666666667</v>
      </c>
      <c r="H42" s="67">
        <f t="shared" si="22"/>
        <v>1586.6666666666667</v>
      </c>
      <c r="I42" s="67">
        <f t="shared" si="23"/>
        <v>1983.3333333333335</v>
      </c>
      <c r="J42" s="67">
        <f t="shared" si="24"/>
        <v>2975</v>
      </c>
      <c r="K42" s="67">
        <f t="shared" si="25"/>
        <v>3966.666666666667</v>
      </c>
      <c r="L42" s="67">
        <f t="shared" si="26"/>
        <v>4958.333333333334</v>
      </c>
      <c r="M42" s="67">
        <f t="shared" si="27"/>
        <v>9916.666666666668</v>
      </c>
    </row>
    <row r="43" spans="1:13" ht="12.75" customHeight="1">
      <c r="A43" s="64">
        <v>74</v>
      </c>
      <c r="B43" s="65">
        <f t="shared" si="15"/>
        <v>12.58</v>
      </c>
      <c r="C43" s="66">
        <f t="shared" si="16"/>
        <v>104.83333333333333</v>
      </c>
      <c r="D43" s="67">
        <f t="shared" si="18"/>
        <v>209.66666666666666</v>
      </c>
      <c r="E43" s="67">
        <f t="shared" si="19"/>
        <v>11531.666666666666</v>
      </c>
      <c r="F43" s="67">
        <f t="shared" si="20"/>
        <v>629</v>
      </c>
      <c r="G43" s="67">
        <f t="shared" si="21"/>
        <v>1048.3333333333333</v>
      </c>
      <c r="H43" s="67">
        <f t="shared" si="22"/>
        <v>1677.3333333333333</v>
      </c>
      <c r="I43" s="67">
        <f t="shared" si="23"/>
        <v>2096.6666666666665</v>
      </c>
      <c r="J43" s="67">
        <f t="shared" si="24"/>
        <v>3145</v>
      </c>
      <c r="K43" s="67">
        <f t="shared" si="25"/>
        <v>4193.333333333333</v>
      </c>
      <c r="L43" s="67">
        <f t="shared" si="26"/>
        <v>5241.666666666666</v>
      </c>
      <c r="M43" s="67">
        <f t="shared" si="27"/>
        <v>10483.333333333332</v>
      </c>
    </row>
    <row r="44" spans="1:13" ht="12.75" customHeight="1">
      <c r="A44" s="64">
        <v>81</v>
      </c>
      <c r="B44" s="65">
        <f t="shared" si="15"/>
        <v>13.77</v>
      </c>
      <c r="C44" s="66">
        <f t="shared" si="16"/>
        <v>114.75</v>
      </c>
      <c r="D44" s="67">
        <f t="shared" si="18"/>
        <v>229.5</v>
      </c>
      <c r="E44" s="67">
        <f t="shared" si="19"/>
        <v>12622.5</v>
      </c>
      <c r="F44" s="67">
        <f t="shared" si="20"/>
        <v>688.5</v>
      </c>
      <c r="G44" s="67">
        <f t="shared" si="21"/>
        <v>1147.5</v>
      </c>
      <c r="H44" s="67">
        <f t="shared" si="22"/>
        <v>1836</v>
      </c>
      <c r="I44" s="67">
        <f t="shared" si="23"/>
        <v>2295</v>
      </c>
      <c r="J44" s="67">
        <f t="shared" si="24"/>
        <v>3442.5</v>
      </c>
      <c r="K44" s="67">
        <f t="shared" si="25"/>
        <v>4590</v>
      </c>
      <c r="L44" s="67">
        <f t="shared" si="26"/>
        <v>5737.5</v>
      </c>
      <c r="M44" s="67">
        <f t="shared" si="27"/>
        <v>11475</v>
      </c>
    </row>
    <row r="45" spans="1:13" ht="12.75" customHeight="1">
      <c r="A45" s="64">
        <v>90</v>
      </c>
      <c r="B45" s="65">
        <f t="shared" si="15"/>
        <v>15.3</v>
      </c>
      <c r="C45" s="66">
        <f t="shared" si="16"/>
        <v>127.5</v>
      </c>
      <c r="D45" s="67">
        <f t="shared" si="18"/>
        <v>255</v>
      </c>
      <c r="E45" s="67">
        <f t="shared" si="19"/>
        <v>14025</v>
      </c>
      <c r="F45" s="67">
        <f t="shared" si="20"/>
        <v>765</v>
      </c>
      <c r="G45" s="67">
        <f t="shared" si="21"/>
        <v>1275</v>
      </c>
      <c r="H45" s="67">
        <f t="shared" si="22"/>
        <v>2040</v>
      </c>
      <c r="I45" s="67">
        <f t="shared" si="23"/>
        <v>2550</v>
      </c>
      <c r="J45" s="67">
        <f t="shared" si="24"/>
        <v>3825</v>
      </c>
      <c r="K45" s="67">
        <f t="shared" si="25"/>
        <v>5100</v>
      </c>
      <c r="L45" s="67">
        <f t="shared" si="26"/>
        <v>6375</v>
      </c>
      <c r="M45" s="67">
        <f t="shared" si="27"/>
        <v>12750</v>
      </c>
    </row>
    <row r="46" spans="1:13" ht="12.75" customHeight="1">
      <c r="A46" s="64">
        <v>85</v>
      </c>
      <c r="B46" s="65">
        <f t="shared" si="15"/>
        <v>14.45</v>
      </c>
      <c r="C46" s="66">
        <f t="shared" si="16"/>
        <v>120.41666666666667</v>
      </c>
      <c r="D46" s="67">
        <f t="shared" si="18"/>
        <v>240.83333333333334</v>
      </c>
      <c r="E46" s="67">
        <f t="shared" si="19"/>
        <v>13245.833333333334</v>
      </c>
      <c r="F46" s="67">
        <f t="shared" si="20"/>
        <v>722.5</v>
      </c>
      <c r="G46" s="67">
        <f t="shared" si="21"/>
        <v>1204.1666666666667</v>
      </c>
      <c r="H46" s="67">
        <f t="shared" si="22"/>
        <v>1926.6666666666667</v>
      </c>
      <c r="I46" s="67">
        <f t="shared" si="23"/>
        <v>2408.3333333333335</v>
      </c>
      <c r="J46" s="67">
        <f t="shared" si="24"/>
        <v>3612.5</v>
      </c>
      <c r="K46" s="67">
        <f t="shared" si="25"/>
        <v>4816.666666666667</v>
      </c>
      <c r="L46" s="67">
        <f t="shared" si="26"/>
        <v>6020.833333333334</v>
      </c>
      <c r="M46" s="67">
        <f t="shared" si="27"/>
        <v>12041.666666666668</v>
      </c>
    </row>
    <row r="47" spans="1:13" ht="12.75" customHeight="1">
      <c r="A47" s="68">
        <v>100</v>
      </c>
      <c r="B47" s="69">
        <f t="shared" si="15"/>
        <v>17</v>
      </c>
      <c r="C47" s="70">
        <f t="shared" si="16"/>
        <v>141.66666666666666</v>
      </c>
      <c r="D47" s="71">
        <f t="shared" si="18"/>
        <v>283.3333333333333</v>
      </c>
      <c r="E47" s="71">
        <f t="shared" si="19"/>
        <v>15583.333333333332</v>
      </c>
      <c r="F47" s="71">
        <f t="shared" si="20"/>
        <v>850</v>
      </c>
      <c r="G47" s="71">
        <f t="shared" si="21"/>
        <v>1416.6666666666665</v>
      </c>
      <c r="H47" s="71">
        <f t="shared" si="22"/>
        <v>2266.6666666666665</v>
      </c>
      <c r="I47" s="71">
        <f t="shared" si="23"/>
        <v>2833.333333333333</v>
      </c>
      <c r="J47" s="71">
        <f t="shared" si="24"/>
        <v>4250</v>
      </c>
      <c r="K47" s="71">
        <f t="shared" si="25"/>
        <v>5666.666666666666</v>
      </c>
      <c r="L47" s="71">
        <f t="shared" si="26"/>
        <v>7083.333333333333</v>
      </c>
      <c r="M47" s="71">
        <f t="shared" si="27"/>
        <v>14166.666666666666</v>
      </c>
    </row>
    <row r="65536" ht="12.75" customHeight="1"/>
  </sheetData>
  <sheetProtection selectLockedCells="1" selectUnlockedCells="1"/>
  <mergeCells count="16">
    <mergeCell ref="I3:J3"/>
    <mergeCell ref="C4:F11"/>
    <mergeCell ref="I4:J8"/>
    <mergeCell ref="A1:M1"/>
    <mergeCell ref="A2:F2"/>
    <mergeCell ref="G2:J2"/>
    <mergeCell ref="K2:M2"/>
    <mergeCell ref="A15:A24"/>
    <mergeCell ref="B21:B22"/>
    <mergeCell ref="B23:B24"/>
    <mergeCell ref="C3:F3"/>
    <mergeCell ref="B26:M26"/>
    <mergeCell ref="C37:M37"/>
    <mergeCell ref="M4:M8"/>
    <mergeCell ref="G9:M9"/>
    <mergeCell ref="G10:M11"/>
  </mergeCells>
  <printOptions/>
  <pageMargins left="0.1701388888888889" right="0.1701388888888889" top="0.2798611111111111" bottom="0.22013888888888888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70">
      <selection activeCell="E81" sqref="E81:G82"/>
    </sheetView>
  </sheetViews>
  <sheetFormatPr defaultColWidth="11.421875" defaultRowHeight="12.75"/>
  <cols>
    <col min="1" max="1" width="11.140625" style="0" customWidth="1"/>
    <col min="4" max="4" width="6.140625" style="0" customWidth="1"/>
    <col min="7" max="7" width="6.57421875" style="0" customWidth="1"/>
    <col min="10" max="10" width="6.57421875" style="0" customWidth="1"/>
    <col min="13" max="13" width="6.57421875" style="0" customWidth="1"/>
    <col min="15" max="15" width="6.57421875" style="0" customWidth="1"/>
  </cols>
  <sheetData>
    <row r="1" spans="1:15" ht="15.75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78"/>
      <c r="O1" s="78"/>
    </row>
    <row r="2" spans="1:15" ht="12.75" customHeight="1">
      <c r="A2" s="72" t="s">
        <v>64</v>
      </c>
      <c r="B2" s="132" t="s">
        <v>65</v>
      </c>
      <c r="C2" s="132"/>
      <c r="D2" s="132"/>
      <c r="E2" s="132" t="s">
        <v>66</v>
      </c>
      <c r="F2" s="132"/>
      <c r="G2" s="132"/>
      <c r="H2" s="132" t="s">
        <v>67</v>
      </c>
      <c r="I2" s="132"/>
      <c r="J2" s="132"/>
      <c r="K2" s="132" t="s">
        <v>68</v>
      </c>
      <c r="L2" s="132"/>
      <c r="M2" s="132"/>
      <c r="N2" s="132" t="s">
        <v>109</v>
      </c>
      <c r="O2" s="132"/>
    </row>
    <row r="3" spans="1:15" ht="12.75" customHeight="1">
      <c r="A3" s="73" t="s">
        <v>6</v>
      </c>
      <c r="B3" s="130" t="s">
        <v>81</v>
      </c>
      <c r="C3" s="130"/>
      <c r="D3" s="130"/>
      <c r="E3" s="130" t="s">
        <v>70</v>
      </c>
      <c r="F3" s="130"/>
      <c r="G3" s="130"/>
      <c r="H3" s="130" t="s">
        <v>71</v>
      </c>
      <c r="I3" s="130"/>
      <c r="J3" s="130"/>
      <c r="K3" s="130" t="s">
        <v>126</v>
      </c>
      <c r="L3" s="130"/>
      <c r="M3" s="130"/>
      <c r="N3" s="130" t="s">
        <v>93</v>
      </c>
      <c r="O3" s="130"/>
    </row>
    <row r="4" spans="1:15" ht="12.75" customHeight="1">
      <c r="A4" s="131" t="s">
        <v>73</v>
      </c>
      <c r="B4" s="130" t="s">
        <v>116</v>
      </c>
      <c r="C4" s="130"/>
      <c r="D4" s="130"/>
      <c r="E4" s="153" t="s">
        <v>75</v>
      </c>
      <c r="F4" s="153"/>
      <c r="G4" s="153"/>
      <c r="H4" s="130" t="s">
        <v>127</v>
      </c>
      <c r="I4" s="130"/>
      <c r="J4" s="130"/>
      <c r="K4" s="130" t="s">
        <v>128</v>
      </c>
      <c r="L4" s="130"/>
      <c r="M4" s="130"/>
      <c r="N4" s="130" t="s">
        <v>129</v>
      </c>
      <c r="O4" s="130"/>
    </row>
    <row r="5" spans="1:15" ht="96" customHeight="1">
      <c r="A5" s="131"/>
      <c r="B5" s="130"/>
      <c r="C5" s="130"/>
      <c r="D5" s="130"/>
      <c r="E5" s="153"/>
      <c r="F5" s="153"/>
      <c r="G5" s="153"/>
      <c r="H5" s="130"/>
      <c r="I5" s="130"/>
      <c r="J5" s="130"/>
      <c r="K5" s="130"/>
      <c r="L5" s="130"/>
      <c r="M5" s="130"/>
      <c r="N5" s="130"/>
      <c r="O5" s="130"/>
    </row>
    <row r="6" spans="1:15" ht="12.75" customHeight="1">
      <c r="A6" s="3" t="s">
        <v>78</v>
      </c>
      <c r="B6" s="129">
        <v>8</v>
      </c>
      <c r="C6" s="129"/>
      <c r="D6" s="6">
        <v>0.027777777777777776</v>
      </c>
      <c r="E6" s="130">
        <v>11</v>
      </c>
      <c r="F6" s="130"/>
      <c r="G6" s="6">
        <v>0.041666666666666664</v>
      </c>
      <c r="H6" s="130">
        <v>9.9</v>
      </c>
      <c r="I6" s="130"/>
      <c r="J6" s="6">
        <v>0.034722222222222224</v>
      </c>
      <c r="K6" s="11">
        <v>12.8</v>
      </c>
      <c r="L6" s="140">
        <v>0.041666666666666664</v>
      </c>
      <c r="M6" s="140"/>
      <c r="N6" s="11">
        <v>15</v>
      </c>
      <c r="O6" s="6">
        <v>0.052083333333333336</v>
      </c>
    </row>
    <row r="7" spans="1:13" ht="12.75" customHeight="1">
      <c r="A7" s="12" t="s">
        <v>79</v>
      </c>
      <c r="B7" s="15">
        <f>B6+E6+H6+K6+N6</f>
        <v>56.7</v>
      </c>
      <c r="C7" s="8">
        <f>D6+G6+J6+L6+O6</f>
        <v>0.19791666666666669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5" ht="15.75" customHeight="1">
      <c r="A8" s="134" t="s">
        <v>80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78"/>
      <c r="O8" s="78"/>
    </row>
    <row r="9" spans="1:15" ht="12.75" customHeight="1">
      <c r="A9" s="72" t="s">
        <v>64</v>
      </c>
      <c r="B9" s="132" t="s">
        <v>65</v>
      </c>
      <c r="C9" s="132"/>
      <c r="D9" s="132"/>
      <c r="E9" s="132" t="s">
        <v>66</v>
      </c>
      <c r="F9" s="132"/>
      <c r="G9" s="132"/>
      <c r="H9" s="132" t="s">
        <v>67</v>
      </c>
      <c r="I9" s="132"/>
      <c r="J9" s="132"/>
      <c r="K9" s="132" t="s">
        <v>68</v>
      </c>
      <c r="L9" s="132"/>
      <c r="M9" s="132"/>
      <c r="N9" s="132" t="s">
        <v>109</v>
      </c>
      <c r="O9" s="132"/>
    </row>
    <row r="10" spans="1:15" ht="12.75" customHeight="1">
      <c r="A10" s="73" t="s">
        <v>6</v>
      </c>
      <c r="B10" s="130" t="s">
        <v>81</v>
      </c>
      <c r="C10" s="130"/>
      <c r="D10" s="130"/>
      <c r="E10" s="130" t="s">
        <v>59</v>
      </c>
      <c r="F10" s="130"/>
      <c r="G10" s="130"/>
      <c r="H10" s="130" t="s">
        <v>71</v>
      </c>
      <c r="I10" s="130"/>
      <c r="J10" s="130"/>
      <c r="K10" s="130" t="s">
        <v>130</v>
      </c>
      <c r="L10" s="130"/>
      <c r="M10" s="130"/>
      <c r="N10" s="130" t="s">
        <v>93</v>
      </c>
      <c r="O10" s="130"/>
    </row>
    <row r="11" spans="1:15" ht="12.75" customHeight="1">
      <c r="A11" s="131" t="s">
        <v>73</v>
      </c>
      <c r="B11" s="130" t="s">
        <v>83</v>
      </c>
      <c r="C11" s="130"/>
      <c r="D11" s="130"/>
      <c r="E11" s="130" t="s">
        <v>131</v>
      </c>
      <c r="F11" s="130"/>
      <c r="G11" s="130"/>
      <c r="H11" s="130" t="s">
        <v>132</v>
      </c>
      <c r="I11" s="130"/>
      <c r="J11" s="130"/>
      <c r="K11" s="130" t="s">
        <v>133</v>
      </c>
      <c r="L11" s="130"/>
      <c r="M11" s="130"/>
      <c r="N11" s="130" t="s">
        <v>129</v>
      </c>
      <c r="O11" s="130"/>
    </row>
    <row r="12" spans="1:15" ht="96" customHeight="1">
      <c r="A12" s="131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ht="12.75">
      <c r="A13" s="3" t="s">
        <v>78</v>
      </c>
      <c r="B13" s="129">
        <v>8</v>
      </c>
      <c r="C13" s="129"/>
      <c r="D13" s="6">
        <v>0.027777777777777776</v>
      </c>
      <c r="E13" s="130">
        <v>11</v>
      </c>
      <c r="F13" s="130"/>
      <c r="G13" s="6">
        <v>0.041666666666666664</v>
      </c>
      <c r="H13" s="130">
        <v>10.1</v>
      </c>
      <c r="I13" s="130"/>
      <c r="J13" s="6">
        <v>0.03819444444444445</v>
      </c>
      <c r="K13" s="11">
        <v>13.2</v>
      </c>
      <c r="L13" s="140">
        <v>0.04513888888888889</v>
      </c>
      <c r="M13" s="140"/>
      <c r="N13" s="11">
        <v>16.8</v>
      </c>
      <c r="O13" s="6">
        <v>0.05902777777777778</v>
      </c>
    </row>
    <row r="14" spans="1:13" ht="12.75">
      <c r="A14" s="12" t="s">
        <v>79</v>
      </c>
      <c r="B14" s="15">
        <f>B13+E13+H13+K13+N13</f>
        <v>59.099999999999994</v>
      </c>
      <c r="C14" s="8">
        <f>D13+G13+J13+L13+O13</f>
        <v>0.21180555555555558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15" ht="15.75" customHeight="1">
      <c r="A15" s="134" t="s">
        <v>134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78"/>
      <c r="O15" s="78"/>
    </row>
    <row r="16" spans="1:15" ht="12.75" customHeight="1">
      <c r="A16" s="72" t="s">
        <v>64</v>
      </c>
      <c r="B16" s="132" t="s">
        <v>65</v>
      </c>
      <c r="C16" s="132"/>
      <c r="D16" s="132"/>
      <c r="E16" s="132" t="s">
        <v>66</v>
      </c>
      <c r="F16" s="132"/>
      <c r="G16" s="132"/>
      <c r="H16" s="132" t="s">
        <v>67</v>
      </c>
      <c r="I16" s="132"/>
      <c r="J16" s="132"/>
      <c r="K16" s="132" t="s">
        <v>68</v>
      </c>
      <c r="L16" s="132"/>
      <c r="M16" s="132"/>
      <c r="N16" s="132" t="s">
        <v>109</v>
      </c>
      <c r="O16" s="132"/>
    </row>
    <row r="17" spans="1:15" ht="12.75" customHeight="1">
      <c r="A17" s="73" t="s">
        <v>6</v>
      </c>
      <c r="B17" s="130" t="s">
        <v>81</v>
      </c>
      <c r="C17" s="130"/>
      <c r="D17" s="130"/>
      <c r="E17" s="130" t="s">
        <v>59</v>
      </c>
      <c r="F17" s="130"/>
      <c r="G17" s="130"/>
      <c r="H17" s="130" t="s">
        <v>71</v>
      </c>
      <c r="I17" s="130"/>
      <c r="J17" s="130"/>
      <c r="K17" s="130" t="s">
        <v>135</v>
      </c>
      <c r="L17" s="130"/>
      <c r="M17" s="130"/>
      <c r="N17" s="130" t="s">
        <v>93</v>
      </c>
      <c r="O17" s="130"/>
    </row>
    <row r="18" spans="1:15" ht="12.75" customHeight="1">
      <c r="A18" s="131" t="s">
        <v>73</v>
      </c>
      <c r="B18" s="130" t="s">
        <v>83</v>
      </c>
      <c r="C18" s="130"/>
      <c r="D18" s="130"/>
      <c r="E18" s="137" t="s">
        <v>136</v>
      </c>
      <c r="F18" s="137"/>
      <c r="G18" s="137"/>
      <c r="H18" s="137" t="s">
        <v>137</v>
      </c>
      <c r="I18" s="137"/>
      <c r="J18" s="137"/>
      <c r="K18" s="137" t="s">
        <v>138</v>
      </c>
      <c r="L18" s="137"/>
      <c r="M18" s="137"/>
      <c r="N18" s="137" t="s">
        <v>129</v>
      </c>
      <c r="O18" s="137"/>
    </row>
    <row r="19" spans="1:15" ht="96" customHeight="1">
      <c r="A19" s="131"/>
      <c r="B19" s="130"/>
      <c r="C19" s="130"/>
      <c r="D19" s="130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</row>
    <row r="20" spans="1:15" ht="12.75">
      <c r="A20" s="12" t="s">
        <v>78</v>
      </c>
      <c r="B20" s="135">
        <v>8</v>
      </c>
      <c r="C20" s="135"/>
      <c r="D20" s="6">
        <v>0.027777777777777776</v>
      </c>
      <c r="E20" s="130">
        <v>12</v>
      </c>
      <c r="F20" s="130"/>
      <c r="G20" s="6">
        <v>0.041666666666666664</v>
      </c>
      <c r="H20" s="130">
        <v>9.2</v>
      </c>
      <c r="I20" s="130"/>
      <c r="J20" s="6">
        <v>0.034722222222222224</v>
      </c>
      <c r="K20" s="11">
        <v>14</v>
      </c>
      <c r="L20" s="140">
        <v>0.04861111111111111</v>
      </c>
      <c r="M20" s="140"/>
      <c r="N20" s="11">
        <v>20</v>
      </c>
      <c r="O20" s="6">
        <v>0.06944444444444443</v>
      </c>
    </row>
    <row r="21" spans="1:13" ht="12.75">
      <c r="A21" s="3" t="s">
        <v>79</v>
      </c>
      <c r="B21" s="7">
        <f>B20+E20+H20+K20+N20</f>
        <v>63.2</v>
      </c>
      <c r="C21" s="6">
        <f>D20+G20+J20+L20+O20</f>
        <v>0.2222222222222222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 ht="15.75" customHeight="1">
      <c r="A22" s="134" t="s">
        <v>92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2.75" customHeight="1">
      <c r="A23" s="72" t="s">
        <v>64</v>
      </c>
      <c r="B23" s="132" t="s">
        <v>65</v>
      </c>
      <c r="C23" s="132"/>
      <c r="D23" s="132"/>
      <c r="E23" s="133" t="s">
        <v>66</v>
      </c>
      <c r="F23" s="133"/>
      <c r="G23" s="133"/>
      <c r="H23" s="132" t="s">
        <v>67</v>
      </c>
      <c r="I23" s="132"/>
      <c r="J23" s="132"/>
      <c r="K23" s="139"/>
      <c r="L23" s="139"/>
      <c r="M23" s="139"/>
    </row>
    <row r="24" spans="1:13" ht="12.75" customHeight="1">
      <c r="A24" s="73" t="s">
        <v>6</v>
      </c>
      <c r="B24" s="130" t="s">
        <v>81</v>
      </c>
      <c r="C24" s="130"/>
      <c r="D24" s="130"/>
      <c r="E24" s="129" t="s">
        <v>59</v>
      </c>
      <c r="F24" s="129"/>
      <c r="G24" s="129"/>
      <c r="H24" s="130" t="s">
        <v>93</v>
      </c>
      <c r="I24" s="130"/>
      <c r="J24" s="130"/>
      <c r="K24" s="139"/>
      <c r="L24" s="139"/>
      <c r="M24" s="139"/>
    </row>
    <row r="25" spans="1:13" ht="12.75" customHeight="1">
      <c r="A25" s="131" t="s">
        <v>73</v>
      </c>
      <c r="B25" s="130" t="s">
        <v>83</v>
      </c>
      <c r="C25" s="130"/>
      <c r="D25" s="130"/>
      <c r="E25" s="129" t="s">
        <v>94</v>
      </c>
      <c r="F25" s="129"/>
      <c r="G25" s="129"/>
      <c r="H25" s="130" t="s">
        <v>139</v>
      </c>
      <c r="I25" s="130"/>
      <c r="J25" s="130"/>
      <c r="K25" s="139"/>
      <c r="L25" s="139"/>
      <c r="M25" s="139"/>
    </row>
    <row r="26" spans="1:13" ht="96" customHeight="1">
      <c r="A26" s="131"/>
      <c r="B26" s="130"/>
      <c r="C26" s="130"/>
      <c r="D26" s="130"/>
      <c r="E26" s="129"/>
      <c r="F26" s="129"/>
      <c r="G26" s="129"/>
      <c r="H26" s="130"/>
      <c r="I26" s="130"/>
      <c r="J26" s="130"/>
      <c r="K26" s="139"/>
      <c r="L26" s="139"/>
      <c r="M26" s="139"/>
    </row>
    <row r="27" spans="1:13" ht="12.75">
      <c r="A27" s="3" t="s">
        <v>78</v>
      </c>
      <c r="B27" s="129">
        <v>8</v>
      </c>
      <c r="C27" s="129"/>
      <c r="D27" s="6">
        <v>0.027777777777777776</v>
      </c>
      <c r="E27" s="130">
        <v>10</v>
      </c>
      <c r="F27" s="130"/>
      <c r="G27" s="18">
        <v>0.034722222222222224</v>
      </c>
      <c r="H27" s="130">
        <v>15.8</v>
      </c>
      <c r="I27" s="130"/>
      <c r="J27" s="6">
        <v>0.05555555555555555</v>
      </c>
      <c r="K27" s="139"/>
      <c r="L27" s="139"/>
      <c r="M27" s="139"/>
    </row>
    <row r="28" spans="1:13" ht="12.75">
      <c r="A28" s="12" t="s">
        <v>79</v>
      </c>
      <c r="B28" s="15">
        <f>B27+E27+H27+K27</f>
        <v>33.8</v>
      </c>
      <c r="C28" s="8">
        <f>D27+G27+J27+L27</f>
        <v>0.11805555555555555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15" ht="15.75">
      <c r="A29" s="134" t="s">
        <v>140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78"/>
      <c r="O29" s="79"/>
    </row>
    <row r="30" spans="1:15" ht="12.75" customHeight="1">
      <c r="A30" s="72" t="s">
        <v>64</v>
      </c>
      <c r="B30" s="132" t="s">
        <v>65</v>
      </c>
      <c r="C30" s="132"/>
      <c r="D30" s="132"/>
      <c r="E30" s="132" t="s">
        <v>66</v>
      </c>
      <c r="F30" s="132"/>
      <c r="G30" s="132"/>
      <c r="H30" s="132" t="s">
        <v>67</v>
      </c>
      <c r="I30" s="132"/>
      <c r="J30" s="132"/>
      <c r="K30" s="132" t="s">
        <v>68</v>
      </c>
      <c r="L30" s="132"/>
      <c r="M30" s="132"/>
      <c r="N30" s="132" t="s">
        <v>109</v>
      </c>
      <c r="O30" s="132"/>
    </row>
    <row r="31" spans="1:15" ht="12.75" customHeight="1">
      <c r="A31" s="73" t="s">
        <v>6</v>
      </c>
      <c r="B31" s="130" t="s">
        <v>81</v>
      </c>
      <c r="C31" s="130"/>
      <c r="D31" s="130"/>
      <c r="E31" s="130" t="s">
        <v>172</v>
      </c>
      <c r="F31" s="130"/>
      <c r="G31" s="130"/>
      <c r="H31" s="130" t="s">
        <v>69</v>
      </c>
      <c r="I31" s="130"/>
      <c r="J31" s="130"/>
      <c r="K31" s="130" t="s">
        <v>130</v>
      </c>
      <c r="L31" s="130"/>
      <c r="M31" s="130"/>
      <c r="N31" s="130" t="s">
        <v>141</v>
      </c>
      <c r="O31" s="130"/>
    </row>
    <row r="32" spans="1:15" ht="14.25" customHeight="1">
      <c r="A32" s="131" t="s">
        <v>73</v>
      </c>
      <c r="B32" s="130" t="s">
        <v>97</v>
      </c>
      <c r="C32" s="130"/>
      <c r="D32" s="130"/>
      <c r="E32" s="130" t="s">
        <v>175</v>
      </c>
      <c r="F32" s="130"/>
      <c r="G32" s="130"/>
      <c r="H32" s="130" t="s">
        <v>142</v>
      </c>
      <c r="I32" s="130"/>
      <c r="J32" s="130"/>
      <c r="K32" s="130" t="s">
        <v>143</v>
      </c>
      <c r="L32" s="130"/>
      <c r="M32" s="130"/>
      <c r="N32" s="130" t="s">
        <v>129</v>
      </c>
      <c r="O32" s="130"/>
    </row>
    <row r="33" spans="1:15" ht="96" customHeight="1">
      <c r="A33" s="131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.75">
      <c r="A34" s="3" t="s">
        <v>78</v>
      </c>
      <c r="B34" s="129">
        <v>8.3</v>
      </c>
      <c r="C34" s="129"/>
      <c r="D34" s="6">
        <v>0.03125</v>
      </c>
      <c r="E34" s="130">
        <v>11.5</v>
      </c>
      <c r="F34" s="130"/>
      <c r="G34" s="6">
        <v>0.04375</v>
      </c>
      <c r="H34" s="130">
        <v>10.9</v>
      </c>
      <c r="I34" s="130"/>
      <c r="J34" s="6">
        <v>0.03819444444444444</v>
      </c>
      <c r="K34" s="11">
        <v>14.8</v>
      </c>
      <c r="L34" s="140">
        <v>0.052083333333333336</v>
      </c>
      <c r="M34" s="140"/>
      <c r="N34" s="11">
        <v>21.8</v>
      </c>
      <c r="O34" s="6">
        <v>0.0763888888888889</v>
      </c>
    </row>
    <row r="35" spans="1:13" ht="12.75">
      <c r="A35" s="12" t="s">
        <v>79</v>
      </c>
      <c r="B35" s="15">
        <f>B34+E34+H34+K34+N34</f>
        <v>67.3</v>
      </c>
      <c r="C35" s="8">
        <f>D34+G34+J34+L34</f>
        <v>0.16527777777777777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</row>
    <row r="36" spans="1:15" ht="15.75">
      <c r="A36" s="134" t="s">
        <v>99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78"/>
      <c r="O36" s="79"/>
    </row>
    <row r="37" spans="1:15" ht="12.75" customHeight="1">
      <c r="A37" s="72" t="s">
        <v>64</v>
      </c>
      <c r="B37" s="132" t="s">
        <v>65</v>
      </c>
      <c r="C37" s="132"/>
      <c r="D37" s="132"/>
      <c r="E37" s="132" t="s">
        <v>66</v>
      </c>
      <c r="F37" s="132"/>
      <c r="G37" s="132"/>
      <c r="H37" s="132" t="s">
        <v>67</v>
      </c>
      <c r="I37" s="132"/>
      <c r="J37" s="132"/>
      <c r="K37" s="132" t="s">
        <v>68</v>
      </c>
      <c r="L37" s="132"/>
      <c r="M37" s="132"/>
      <c r="N37" s="132" t="s">
        <v>109</v>
      </c>
      <c r="O37" s="132"/>
    </row>
    <row r="38" spans="1:15" ht="12.75" customHeight="1">
      <c r="A38" s="73" t="s">
        <v>6</v>
      </c>
      <c r="B38" s="130" t="s">
        <v>81</v>
      </c>
      <c r="C38" s="130"/>
      <c r="D38" s="130"/>
      <c r="E38" s="130" t="s">
        <v>100</v>
      </c>
      <c r="F38" s="130"/>
      <c r="G38" s="130"/>
      <c r="H38" s="130" t="s">
        <v>71</v>
      </c>
      <c r="I38" s="130"/>
      <c r="J38" s="130"/>
      <c r="K38" s="130" t="s">
        <v>165</v>
      </c>
      <c r="L38" s="130"/>
      <c r="M38" s="130"/>
      <c r="N38" s="130" t="s">
        <v>71</v>
      </c>
      <c r="O38" s="130"/>
    </row>
    <row r="39" spans="1:15" ht="12.75" customHeight="1">
      <c r="A39" s="131" t="s">
        <v>73</v>
      </c>
      <c r="B39" s="130" t="s">
        <v>83</v>
      </c>
      <c r="C39" s="130"/>
      <c r="D39" s="130"/>
      <c r="E39" s="130" t="s">
        <v>176</v>
      </c>
      <c r="F39" s="130"/>
      <c r="G39" s="130"/>
      <c r="H39" s="130" t="s">
        <v>171</v>
      </c>
      <c r="I39" s="130"/>
      <c r="J39" s="130"/>
      <c r="K39" s="130" t="s">
        <v>167</v>
      </c>
      <c r="L39" s="130"/>
      <c r="M39" s="130"/>
      <c r="N39" s="130" t="s">
        <v>166</v>
      </c>
      <c r="O39" s="130"/>
    </row>
    <row r="40" spans="1:15" ht="96" customHeight="1">
      <c r="A40" s="131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ht="12.75">
      <c r="A41" s="3" t="s">
        <v>78</v>
      </c>
      <c r="B41" s="129">
        <v>7.8</v>
      </c>
      <c r="C41" s="129"/>
      <c r="D41" s="6">
        <v>0.027777777777777776</v>
      </c>
      <c r="E41" s="130">
        <v>11.4</v>
      </c>
      <c r="F41" s="130"/>
      <c r="G41" s="6">
        <v>0.041666666666666664</v>
      </c>
      <c r="H41" s="130">
        <v>11</v>
      </c>
      <c r="I41" s="130"/>
      <c r="J41" s="6">
        <v>0.041666666666666664</v>
      </c>
      <c r="K41" s="11">
        <v>23.3</v>
      </c>
      <c r="L41" s="140">
        <v>0.08333333333333333</v>
      </c>
      <c r="M41" s="140"/>
      <c r="N41" s="11">
        <v>14.7</v>
      </c>
      <c r="O41" s="6">
        <v>0.05555555555555555</v>
      </c>
    </row>
    <row r="42" spans="1:13" ht="12.75">
      <c r="A42" s="80" t="s">
        <v>79</v>
      </c>
      <c r="B42" s="81">
        <f>B41+E41+H41+K41+N41</f>
        <v>68.2</v>
      </c>
      <c r="C42" s="82">
        <f>D41+G41+J41+L41</f>
        <v>0.19444444444444442</v>
      </c>
      <c r="D42" s="13"/>
      <c r="E42" s="21"/>
      <c r="F42" s="21"/>
      <c r="G42" s="13"/>
      <c r="H42" s="21"/>
      <c r="I42" s="21"/>
      <c r="J42" s="13"/>
      <c r="K42" s="21"/>
      <c r="L42" s="13"/>
      <c r="M42" s="21"/>
    </row>
    <row r="43" spans="1:15" ht="15.75">
      <c r="A43" s="134" t="s">
        <v>103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78"/>
      <c r="O43" s="79"/>
    </row>
    <row r="44" spans="1:15" ht="12.75" customHeight="1">
      <c r="A44" s="72" t="s">
        <v>64</v>
      </c>
      <c r="B44" s="132" t="s">
        <v>65</v>
      </c>
      <c r="C44" s="132"/>
      <c r="D44" s="132"/>
      <c r="E44" s="132" t="s">
        <v>66</v>
      </c>
      <c r="F44" s="132"/>
      <c r="G44" s="132"/>
      <c r="H44" s="132" t="s">
        <v>67</v>
      </c>
      <c r="I44" s="132"/>
      <c r="J44" s="132"/>
      <c r="K44" s="132" t="s">
        <v>68</v>
      </c>
      <c r="L44" s="132"/>
      <c r="M44" s="132"/>
      <c r="N44" s="132" t="s">
        <v>109</v>
      </c>
      <c r="O44" s="132"/>
    </row>
    <row r="45" spans="1:15" ht="12.75" customHeight="1">
      <c r="A45" s="73" t="s">
        <v>6</v>
      </c>
      <c r="B45" s="130" t="s">
        <v>81</v>
      </c>
      <c r="C45" s="130"/>
      <c r="D45" s="130"/>
      <c r="E45" s="130" t="s">
        <v>104</v>
      </c>
      <c r="F45" s="130"/>
      <c r="G45" s="130"/>
      <c r="H45" s="130" t="s">
        <v>69</v>
      </c>
      <c r="I45" s="130"/>
      <c r="J45" s="130"/>
      <c r="K45" s="130" t="s">
        <v>169</v>
      </c>
      <c r="L45" s="130"/>
      <c r="M45" s="130"/>
      <c r="N45" s="130" t="s">
        <v>71</v>
      </c>
      <c r="O45" s="130"/>
    </row>
    <row r="46" spans="1:15" ht="14.25" customHeight="1">
      <c r="A46" s="131" t="s">
        <v>73</v>
      </c>
      <c r="B46" s="130" t="s">
        <v>83</v>
      </c>
      <c r="C46" s="130"/>
      <c r="D46" s="130"/>
      <c r="E46" s="130" t="s">
        <v>178</v>
      </c>
      <c r="F46" s="130"/>
      <c r="G46" s="130"/>
      <c r="H46" s="130" t="s">
        <v>170</v>
      </c>
      <c r="I46" s="130"/>
      <c r="J46" s="130"/>
      <c r="K46" s="130" t="s">
        <v>168</v>
      </c>
      <c r="L46" s="130"/>
      <c r="M46" s="130"/>
      <c r="N46" s="130" t="s">
        <v>166</v>
      </c>
      <c r="O46" s="130"/>
    </row>
    <row r="47" spans="1:15" ht="96" customHeight="1">
      <c r="A47" s="131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1:15" ht="12.75">
      <c r="A48" s="3" t="s">
        <v>78</v>
      </c>
      <c r="B48" s="129">
        <v>7.8</v>
      </c>
      <c r="C48" s="129"/>
      <c r="D48" s="6">
        <v>0.027777777777777776</v>
      </c>
      <c r="E48" s="130">
        <v>12</v>
      </c>
      <c r="F48" s="130"/>
      <c r="G48" s="6">
        <v>0.04305555555555556</v>
      </c>
      <c r="H48" s="130">
        <v>8.3</v>
      </c>
      <c r="I48" s="130"/>
      <c r="J48" s="6">
        <v>0.03125</v>
      </c>
      <c r="K48" s="11">
        <v>26.2</v>
      </c>
      <c r="L48" s="140">
        <v>0.09375</v>
      </c>
      <c r="M48" s="140"/>
      <c r="N48" s="11">
        <v>15.6</v>
      </c>
      <c r="O48" s="6">
        <v>0.05902777777777778</v>
      </c>
    </row>
    <row r="49" spans="1:13" ht="12.75">
      <c r="A49" s="3" t="s">
        <v>79</v>
      </c>
      <c r="B49" s="11">
        <f>B48+E48+H48+K48+N48</f>
        <v>69.89999999999999</v>
      </c>
      <c r="C49" s="6">
        <f>D48+G48+J48+L48</f>
        <v>0.19583333333333333</v>
      </c>
      <c r="D49" s="13"/>
      <c r="E49" s="21"/>
      <c r="F49" s="21"/>
      <c r="G49" s="13"/>
      <c r="H49" s="21"/>
      <c r="I49" s="21"/>
      <c r="J49" s="13"/>
      <c r="K49" s="21"/>
      <c r="L49" s="13"/>
      <c r="M49" s="21"/>
    </row>
    <row r="50" spans="1:13" ht="15.75">
      <c r="A50" s="134" t="s">
        <v>145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2.75" customHeight="1">
      <c r="A51" s="72" t="s">
        <v>64</v>
      </c>
      <c r="B51" s="143" t="s">
        <v>65</v>
      </c>
      <c r="C51" s="143"/>
      <c r="D51" s="143"/>
      <c r="E51" s="143" t="s">
        <v>66</v>
      </c>
      <c r="F51" s="143"/>
      <c r="G51" s="143"/>
      <c r="H51" s="143" t="s">
        <v>67</v>
      </c>
      <c r="I51" s="143"/>
      <c r="J51" s="143"/>
      <c r="K51" s="139"/>
      <c r="L51" s="139"/>
      <c r="M51" s="139"/>
    </row>
    <row r="52" spans="1:13" ht="12.75" customHeight="1">
      <c r="A52" s="73" t="s">
        <v>6</v>
      </c>
      <c r="B52" s="130" t="s">
        <v>81</v>
      </c>
      <c r="C52" s="130"/>
      <c r="D52" s="130"/>
      <c r="E52" s="130" t="s">
        <v>59</v>
      </c>
      <c r="F52" s="130"/>
      <c r="G52" s="130"/>
      <c r="H52" s="130" t="s">
        <v>69</v>
      </c>
      <c r="I52" s="130"/>
      <c r="J52" s="130"/>
      <c r="K52" s="138"/>
      <c r="L52" s="138"/>
      <c r="M52" s="138"/>
    </row>
    <row r="53" spans="1:13" ht="14.25" customHeight="1">
      <c r="A53" s="131" t="s">
        <v>73</v>
      </c>
      <c r="B53" s="130" t="s">
        <v>83</v>
      </c>
      <c r="C53" s="130"/>
      <c r="D53" s="130"/>
      <c r="E53" s="130" t="s">
        <v>146</v>
      </c>
      <c r="F53" s="130"/>
      <c r="G53" s="130"/>
      <c r="H53" s="130" t="s">
        <v>147</v>
      </c>
      <c r="I53" s="130"/>
      <c r="J53" s="130"/>
      <c r="K53" s="138"/>
      <c r="L53" s="138"/>
      <c r="M53" s="138"/>
    </row>
    <row r="54" spans="1:13" ht="96" customHeight="1">
      <c r="A54" s="131"/>
      <c r="B54" s="130"/>
      <c r="C54" s="130"/>
      <c r="D54" s="130"/>
      <c r="E54" s="130"/>
      <c r="F54" s="130"/>
      <c r="G54" s="130"/>
      <c r="H54" s="130"/>
      <c r="I54" s="130"/>
      <c r="J54" s="130"/>
      <c r="K54" s="138"/>
      <c r="L54" s="138"/>
      <c r="M54" s="138"/>
    </row>
    <row r="55" spans="1:13" ht="12.75">
      <c r="A55" s="3" t="s">
        <v>78</v>
      </c>
      <c r="B55" s="129">
        <v>8</v>
      </c>
      <c r="C55" s="129"/>
      <c r="D55" s="6">
        <v>0.027777777777777776</v>
      </c>
      <c r="E55" s="130">
        <v>10.2</v>
      </c>
      <c r="F55" s="130"/>
      <c r="G55" s="6">
        <v>0.034722222222222224</v>
      </c>
      <c r="H55" s="130">
        <v>14.8</v>
      </c>
      <c r="I55" s="130"/>
      <c r="J55" s="6">
        <v>0.052083333333333336</v>
      </c>
      <c r="K55" s="138"/>
      <c r="L55" s="138"/>
      <c r="M55" s="138"/>
    </row>
    <row r="56" spans="1:13" ht="12.75">
      <c r="A56" s="12" t="s">
        <v>79</v>
      </c>
      <c r="B56" s="15">
        <f>B55+E55+H55+K55</f>
        <v>33</v>
      </c>
      <c r="C56" s="8">
        <f>D55+G55+J55+L55</f>
        <v>0.11458333333333334</v>
      </c>
      <c r="D56" s="13"/>
      <c r="E56" s="21"/>
      <c r="F56" s="21"/>
      <c r="G56" s="13"/>
      <c r="H56" s="21"/>
      <c r="I56" s="21"/>
      <c r="J56" s="13"/>
      <c r="K56" s="21"/>
      <c r="L56" s="13"/>
      <c r="M56" s="21"/>
    </row>
    <row r="57" spans="1:15" ht="15.75">
      <c r="A57" s="134" t="s">
        <v>148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78"/>
      <c r="O57" s="79"/>
    </row>
    <row r="58" spans="1:15" ht="12.75" customHeight="1">
      <c r="A58" s="72" t="s">
        <v>64</v>
      </c>
      <c r="B58" s="132" t="s">
        <v>65</v>
      </c>
      <c r="C58" s="132"/>
      <c r="D58" s="132"/>
      <c r="E58" s="132" t="s">
        <v>66</v>
      </c>
      <c r="F58" s="132"/>
      <c r="G58" s="132"/>
      <c r="H58" s="132" t="s">
        <v>67</v>
      </c>
      <c r="I58" s="132" t="s">
        <v>68</v>
      </c>
      <c r="J58" s="132" t="s">
        <v>109</v>
      </c>
      <c r="K58" s="132" t="s">
        <v>68</v>
      </c>
      <c r="L58" s="132" t="s">
        <v>110</v>
      </c>
      <c r="M58" s="132" t="s">
        <v>111</v>
      </c>
      <c r="N58" s="132" t="s">
        <v>109</v>
      </c>
      <c r="O58" s="132" t="s">
        <v>110</v>
      </c>
    </row>
    <row r="59" spans="1:15" ht="14.25" customHeight="1">
      <c r="A59" s="73" t="s">
        <v>6</v>
      </c>
      <c r="B59" s="130" t="s">
        <v>81</v>
      </c>
      <c r="C59" s="130"/>
      <c r="D59" s="130"/>
      <c r="E59" s="130" t="s">
        <v>104</v>
      </c>
      <c r="F59" s="130"/>
      <c r="G59" s="130"/>
      <c r="H59" s="130" t="s">
        <v>69</v>
      </c>
      <c r="I59" s="130"/>
      <c r="J59" s="130"/>
      <c r="K59" s="130" t="s">
        <v>144</v>
      </c>
      <c r="L59" s="130"/>
      <c r="M59" s="130"/>
      <c r="N59" s="130" t="s">
        <v>93</v>
      </c>
      <c r="O59" s="130"/>
    </row>
    <row r="60" spans="1:15" ht="14.25" customHeight="1">
      <c r="A60" s="131" t="s">
        <v>73</v>
      </c>
      <c r="B60" s="130" t="s">
        <v>97</v>
      </c>
      <c r="C60" s="130"/>
      <c r="D60" s="130"/>
      <c r="E60" s="130" t="s">
        <v>112</v>
      </c>
      <c r="F60" s="130"/>
      <c r="G60" s="130"/>
      <c r="H60" s="130" t="s">
        <v>132</v>
      </c>
      <c r="I60" s="130"/>
      <c r="J60" s="130"/>
      <c r="K60" s="130" t="s">
        <v>149</v>
      </c>
      <c r="L60" s="130"/>
      <c r="M60" s="130"/>
      <c r="N60" s="130" t="s">
        <v>129</v>
      </c>
      <c r="O60" s="130"/>
    </row>
    <row r="61" spans="1:15" ht="96" customHeight="1">
      <c r="A61" s="131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</row>
    <row r="62" spans="1:15" ht="12.75">
      <c r="A62" s="3" t="s">
        <v>78</v>
      </c>
      <c r="B62" s="129">
        <v>9</v>
      </c>
      <c r="C62" s="129"/>
      <c r="D62" s="6">
        <v>0.03125</v>
      </c>
      <c r="E62" s="130">
        <v>12</v>
      </c>
      <c r="F62" s="130"/>
      <c r="G62" s="6">
        <v>0.04375</v>
      </c>
      <c r="H62" s="130">
        <v>10.1</v>
      </c>
      <c r="I62" s="130"/>
      <c r="J62" s="6">
        <v>0.03819444444444445</v>
      </c>
      <c r="K62" s="11">
        <v>19</v>
      </c>
      <c r="L62" s="140">
        <v>0.0625</v>
      </c>
      <c r="M62" s="140"/>
      <c r="N62" s="11">
        <v>29</v>
      </c>
      <c r="O62" s="6">
        <v>0.10416666666666667</v>
      </c>
    </row>
    <row r="63" spans="1:13" ht="12.75">
      <c r="A63" s="80" t="s">
        <v>79</v>
      </c>
      <c r="B63" s="81">
        <f>B62+E62+H62+K62+N62</f>
        <v>79.1</v>
      </c>
      <c r="C63" s="82">
        <f>D62+G62+J62+L62</f>
        <v>0.17569444444444443</v>
      </c>
      <c r="D63" s="13"/>
      <c r="E63" s="21"/>
      <c r="F63" s="21"/>
      <c r="G63" s="13"/>
      <c r="H63" s="21"/>
      <c r="I63" s="21"/>
      <c r="J63" s="13"/>
      <c r="K63" s="21"/>
      <c r="L63" s="13"/>
      <c r="M63" s="21"/>
    </row>
    <row r="64" spans="1:15" ht="15.75">
      <c r="A64" s="134" t="s">
        <v>150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78"/>
      <c r="O64" s="79"/>
    </row>
    <row r="65" spans="1:15" ht="12.75" customHeight="1">
      <c r="A65" s="72" t="s">
        <v>64</v>
      </c>
      <c r="B65" s="132" t="s">
        <v>65</v>
      </c>
      <c r="C65" s="132"/>
      <c r="D65" s="132"/>
      <c r="E65" s="132" t="s">
        <v>66</v>
      </c>
      <c r="F65" s="132"/>
      <c r="G65" s="132"/>
      <c r="H65" s="152" t="s">
        <v>67</v>
      </c>
      <c r="I65" s="152"/>
      <c r="J65" s="152"/>
      <c r="K65" s="143" t="s">
        <v>68</v>
      </c>
      <c r="L65" s="143"/>
      <c r="M65" s="143"/>
      <c r="N65" s="132"/>
      <c r="O65" s="132"/>
    </row>
    <row r="66" spans="1:15" ht="14.25" customHeight="1">
      <c r="A66" s="73" t="s">
        <v>6</v>
      </c>
      <c r="B66" s="130" t="s">
        <v>71</v>
      </c>
      <c r="C66" s="130"/>
      <c r="D66" s="130"/>
      <c r="E66" s="129" t="s">
        <v>151</v>
      </c>
      <c r="F66" s="129"/>
      <c r="G66" s="129"/>
      <c r="H66" s="129" t="s">
        <v>71</v>
      </c>
      <c r="I66" s="129"/>
      <c r="J66" s="129"/>
      <c r="K66" s="130" t="s">
        <v>152</v>
      </c>
      <c r="L66" s="130"/>
      <c r="M66" s="130"/>
      <c r="N66" s="130"/>
      <c r="O66" s="130"/>
    </row>
    <row r="67" spans="1:15" ht="14.25" customHeight="1">
      <c r="A67" s="131" t="s">
        <v>73</v>
      </c>
      <c r="B67" s="130" t="s">
        <v>116</v>
      </c>
      <c r="C67" s="130"/>
      <c r="D67" s="130"/>
      <c r="E67" s="130" t="s">
        <v>185</v>
      </c>
      <c r="F67" s="130"/>
      <c r="G67" s="130"/>
      <c r="H67" s="151" t="s">
        <v>186</v>
      </c>
      <c r="I67" s="151"/>
      <c r="J67" s="151"/>
      <c r="K67" s="146" t="s">
        <v>184</v>
      </c>
      <c r="L67" s="146"/>
      <c r="M67" s="146"/>
      <c r="N67" s="150"/>
      <c r="O67" s="150"/>
    </row>
    <row r="68" spans="1:15" ht="96" customHeight="1">
      <c r="A68" s="131"/>
      <c r="B68" s="130"/>
      <c r="C68" s="130"/>
      <c r="D68" s="130"/>
      <c r="E68" s="130"/>
      <c r="F68" s="130"/>
      <c r="G68" s="130"/>
      <c r="H68" s="151"/>
      <c r="I68" s="151"/>
      <c r="J68" s="151"/>
      <c r="K68" s="146"/>
      <c r="L68" s="146"/>
      <c r="M68" s="146"/>
      <c r="N68" s="150"/>
      <c r="O68" s="150"/>
    </row>
    <row r="69" spans="1:15" ht="12.75">
      <c r="A69" s="3" t="s">
        <v>78</v>
      </c>
      <c r="B69" s="129">
        <v>8</v>
      </c>
      <c r="C69" s="129"/>
      <c r="D69" s="6">
        <v>0.027777777777777776</v>
      </c>
      <c r="E69" s="130">
        <v>8</v>
      </c>
      <c r="F69" s="130"/>
      <c r="G69" s="6">
        <v>0.027777777777777776</v>
      </c>
      <c r="H69" s="130">
        <v>12</v>
      </c>
      <c r="I69" s="130"/>
      <c r="J69" s="18">
        <v>0.041666666666666664</v>
      </c>
      <c r="K69" s="130">
        <v>25</v>
      </c>
      <c r="L69" s="130"/>
      <c r="M69" s="6">
        <v>0.08333333333333333</v>
      </c>
      <c r="N69" s="11"/>
      <c r="O69" s="6"/>
    </row>
    <row r="70" spans="1:13" ht="12.75">
      <c r="A70" s="12" t="s">
        <v>79</v>
      </c>
      <c r="B70" s="15">
        <f>B69+E69+H69+K69+N69</f>
        <v>53</v>
      </c>
      <c r="C70" s="8">
        <f>D69+G69+J69+M69</f>
        <v>0.18055555555555552</v>
      </c>
      <c r="D70" s="13"/>
      <c r="E70" s="21"/>
      <c r="F70" s="21"/>
      <c r="G70" s="13"/>
      <c r="H70" s="21"/>
      <c r="I70" s="21"/>
      <c r="J70" s="13"/>
      <c r="K70" s="21"/>
      <c r="L70" s="13"/>
      <c r="M70" s="83"/>
    </row>
    <row r="71" spans="1:15" ht="15.75">
      <c r="A71" s="134" t="s">
        <v>153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78"/>
      <c r="O71" s="79"/>
    </row>
    <row r="72" spans="1:15" ht="12.75" customHeight="1">
      <c r="A72" s="72" t="s">
        <v>64</v>
      </c>
      <c r="B72" s="132" t="s">
        <v>65</v>
      </c>
      <c r="C72" s="132"/>
      <c r="D72" s="132"/>
      <c r="E72" s="132" t="s">
        <v>66</v>
      </c>
      <c r="F72" s="132"/>
      <c r="G72" s="132"/>
      <c r="H72" s="132" t="s">
        <v>67</v>
      </c>
      <c r="I72" s="132"/>
      <c r="J72" s="132"/>
      <c r="K72" s="133" t="s">
        <v>68</v>
      </c>
      <c r="L72" s="133"/>
      <c r="M72" s="133"/>
      <c r="N72" s="132" t="s">
        <v>109</v>
      </c>
      <c r="O72" s="132"/>
    </row>
    <row r="73" spans="1:15" ht="12.75" customHeight="1">
      <c r="A73" s="73" t="s">
        <v>6</v>
      </c>
      <c r="B73" s="130" t="s">
        <v>71</v>
      </c>
      <c r="C73" s="130"/>
      <c r="D73" s="130"/>
      <c r="E73" s="130" t="s">
        <v>154</v>
      </c>
      <c r="F73" s="130"/>
      <c r="G73" s="130"/>
      <c r="H73" s="130" t="s">
        <v>69</v>
      </c>
      <c r="I73" s="130"/>
      <c r="J73" s="130"/>
      <c r="K73" s="130" t="s">
        <v>144</v>
      </c>
      <c r="L73" s="130"/>
      <c r="M73" s="130"/>
      <c r="N73" s="149" t="s">
        <v>141</v>
      </c>
      <c r="O73" s="149"/>
    </row>
    <row r="74" spans="1:15" ht="14.25" customHeight="1">
      <c r="A74" s="131" t="s">
        <v>73</v>
      </c>
      <c r="B74" s="130" t="s">
        <v>118</v>
      </c>
      <c r="C74" s="130"/>
      <c r="D74" s="130"/>
      <c r="E74" s="130" t="s">
        <v>187</v>
      </c>
      <c r="F74" s="130"/>
      <c r="G74" s="130"/>
      <c r="H74" s="130" t="s">
        <v>188</v>
      </c>
      <c r="I74" s="130"/>
      <c r="J74" s="130"/>
      <c r="K74" s="130" t="s">
        <v>189</v>
      </c>
      <c r="L74" s="130"/>
      <c r="M74" s="130"/>
      <c r="N74" s="130" t="s">
        <v>129</v>
      </c>
      <c r="O74" s="130"/>
    </row>
    <row r="75" spans="1:15" ht="96" customHeight="1">
      <c r="A75" s="131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</row>
    <row r="76" spans="1:15" ht="12.75">
      <c r="A76" s="3" t="s">
        <v>78</v>
      </c>
      <c r="B76" s="129">
        <v>5.5</v>
      </c>
      <c r="C76" s="129"/>
      <c r="D76" s="6">
        <v>0.020833333333333332</v>
      </c>
      <c r="E76" s="130">
        <v>10</v>
      </c>
      <c r="F76" s="130"/>
      <c r="G76" s="6">
        <v>0.034722222222222224</v>
      </c>
      <c r="H76" s="130">
        <v>13.5</v>
      </c>
      <c r="I76" s="130"/>
      <c r="J76" s="6">
        <v>0.052083333333333336</v>
      </c>
      <c r="K76" s="11">
        <v>22</v>
      </c>
      <c r="L76" s="140">
        <v>0.0763888888888889</v>
      </c>
      <c r="M76" s="140"/>
      <c r="N76" s="11">
        <v>16</v>
      </c>
      <c r="O76" s="6">
        <v>0.05902777777777778</v>
      </c>
    </row>
    <row r="77" spans="1:13" ht="12.75">
      <c r="A77" s="3" t="s">
        <v>79</v>
      </c>
      <c r="B77" s="11">
        <f>B76+E76+H76+K76+N76</f>
        <v>67</v>
      </c>
      <c r="C77" s="6">
        <f>D76+G76+J76+L76</f>
        <v>0.1840277777777778</v>
      </c>
      <c r="D77" s="13"/>
      <c r="E77" s="21"/>
      <c r="F77" s="21"/>
      <c r="G77" s="13"/>
      <c r="H77" s="21"/>
      <c r="I77" s="21"/>
      <c r="J77" s="13"/>
      <c r="K77" s="21"/>
      <c r="L77" s="13"/>
      <c r="M77" s="21"/>
    </row>
    <row r="78" spans="1:13" ht="15.75">
      <c r="A78" s="134" t="s">
        <v>119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1:13" ht="12.75" customHeight="1">
      <c r="A79" s="72" t="s">
        <v>64</v>
      </c>
      <c r="B79" s="143" t="s">
        <v>65</v>
      </c>
      <c r="C79" s="143"/>
      <c r="D79" s="143"/>
      <c r="E79" s="143" t="s">
        <v>66</v>
      </c>
      <c r="F79" s="143"/>
      <c r="G79" s="143"/>
      <c r="H79" s="143" t="s">
        <v>67</v>
      </c>
      <c r="I79" s="143"/>
      <c r="J79" s="143"/>
      <c r="K79" s="143" t="s">
        <v>68</v>
      </c>
      <c r="L79" s="143"/>
      <c r="M79" s="143"/>
    </row>
    <row r="80" spans="1:13" ht="12.75" customHeight="1">
      <c r="A80" s="73" t="s">
        <v>6</v>
      </c>
      <c r="B80" s="130" t="s">
        <v>71</v>
      </c>
      <c r="C80" s="130"/>
      <c r="D80" s="130"/>
      <c r="E80" s="130" t="s">
        <v>192</v>
      </c>
      <c r="F80" s="130"/>
      <c r="G80" s="130"/>
      <c r="H80" s="130" t="s">
        <v>69</v>
      </c>
      <c r="I80" s="130"/>
      <c r="J80" s="130"/>
      <c r="K80" s="130" t="s">
        <v>141</v>
      </c>
      <c r="L80" s="130"/>
      <c r="M80" s="130"/>
    </row>
    <row r="81" spans="1:13" ht="12.75" customHeight="1">
      <c r="A81" s="131" t="s">
        <v>73</v>
      </c>
      <c r="B81" s="130" t="s">
        <v>191</v>
      </c>
      <c r="C81" s="130"/>
      <c r="D81" s="130"/>
      <c r="E81" s="137" t="s">
        <v>212</v>
      </c>
      <c r="F81" s="137"/>
      <c r="G81" s="137"/>
      <c r="H81" s="137" t="s">
        <v>193</v>
      </c>
      <c r="I81" s="137"/>
      <c r="J81" s="137"/>
      <c r="K81" s="137" t="s">
        <v>200</v>
      </c>
      <c r="L81" s="137"/>
      <c r="M81" s="137"/>
    </row>
    <row r="82" spans="1:13" ht="96" customHeight="1">
      <c r="A82" s="131"/>
      <c r="B82" s="130"/>
      <c r="C82" s="130"/>
      <c r="D82" s="130"/>
      <c r="E82" s="137"/>
      <c r="F82" s="137"/>
      <c r="G82" s="137"/>
      <c r="H82" s="137"/>
      <c r="I82" s="137"/>
      <c r="J82" s="137"/>
      <c r="K82" s="137"/>
      <c r="L82" s="137"/>
      <c r="M82" s="137"/>
    </row>
    <row r="83" spans="1:13" ht="12.75">
      <c r="A83" s="12" t="s">
        <v>78</v>
      </c>
      <c r="B83" s="135">
        <v>8</v>
      </c>
      <c r="C83" s="135"/>
      <c r="D83" s="6">
        <v>0.027777777777777776</v>
      </c>
      <c r="E83" s="130">
        <v>12</v>
      </c>
      <c r="F83" s="130"/>
      <c r="G83" s="6">
        <v>0.041666666666666664</v>
      </c>
      <c r="H83" s="130">
        <v>10</v>
      </c>
      <c r="I83" s="130"/>
      <c r="J83" s="6">
        <v>0.034722222222222224</v>
      </c>
      <c r="K83" s="11">
        <v>18</v>
      </c>
      <c r="L83" s="140">
        <v>0.06944444444444445</v>
      </c>
      <c r="M83" s="140"/>
    </row>
    <row r="84" spans="1:13" ht="12.75">
      <c r="A84" s="3" t="s">
        <v>79</v>
      </c>
      <c r="B84" s="7">
        <f>B83+E83+H83+K83</f>
        <v>48</v>
      </c>
      <c r="C84" s="6">
        <f>D83+G83+J83+L83</f>
        <v>0.1736111111111111</v>
      </c>
      <c r="D84" s="13"/>
      <c r="E84" s="21"/>
      <c r="F84" s="21"/>
      <c r="G84" s="13"/>
      <c r="H84" s="21"/>
      <c r="I84" s="21"/>
      <c r="J84" s="13"/>
      <c r="K84" s="21"/>
      <c r="L84" s="13"/>
      <c r="M84" s="21"/>
    </row>
    <row r="85" spans="1:13" ht="15.75">
      <c r="A85" s="148" t="s">
        <v>155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</row>
    <row r="86" spans="1:13" ht="12.75" customHeight="1">
      <c r="A86" s="72" t="s">
        <v>64</v>
      </c>
      <c r="B86" s="132" t="s">
        <v>65</v>
      </c>
      <c r="C86" s="132"/>
      <c r="D86" s="132"/>
      <c r="E86" s="133" t="s">
        <v>66</v>
      </c>
      <c r="F86" s="133"/>
      <c r="G86" s="133"/>
      <c r="H86" s="143" t="s">
        <v>67</v>
      </c>
      <c r="I86" s="143"/>
      <c r="J86" s="143"/>
      <c r="K86" s="74"/>
      <c r="L86" s="74"/>
      <c r="M86" s="74"/>
    </row>
    <row r="87" spans="1:13" ht="12.75" customHeight="1">
      <c r="A87" s="73" t="s">
        <v>6</v>
      </c>
      <c r="B87" s="130" t="s">
        <v>71</v>
      </c>
      <c r="C87" s="130"/>
      <c r="D87" s="130"/>
      <c r="E87" s="129" t="s">
        <v>195</v>
      </c>
      <c r="F87" s="129"/>
      <c r="G87" s="129"/>
      <c r="H87" s="130" t="s">
        <v>71</v>
      </c>
      <c r="I87" s="130"/>
      <c r="J87" s="130"/>
      <c r="K87" s="74"/>
      <c r="L87" s="74"/>
      <c r="M87" s="74"/>
    </row>
    <row r="88" spans="1:13" ht="12.75" customHeight="1">
      <c r="A88" s="131" t="s">
        <v>73</v>
      </c>
      <c r="B88" s="130" t="s">
        <v>194</v>
      </c>
      <c r="C88" s="130"/>
      <c r="D88" s="130"/>
      <c r="E88" s="130" t="s">
        <v>196</v>
      </c>
      <c r="F88" s="130"/>
      <c r="G88" s="130"/>
      <c r="H88" s="130" t="s">
        <v>71</v>
      </c>
      <c r="I88" s="130"/>
      <c r="J88" s="130"/>
      <c r="K88" s="74"/>
      <c r="L88" s="74"/>
      <c r="M88" s="74"/>
    </row>
    <row r="89" spans="1:13" ht="96" customHeight="1">
      <c r="A89" s="131"/>
      <c r="B89" s="130"/>
      <c r="C89" s="130"/>
      <c r="D89" s="130"/>
      <c r="E89" s="130"/>
      <c r="F89" s="130"/>
      <c r="G89" s="130"/>
      <c r="H89" s="130"/>
      <c r="I89" s="130"/>
      <c r="J89" s="130"/>
      <c r="K89" s="74"/>
      <c r="L89" s="74"/>
      <c r="M89" s="74"/>
    </row>
    <row r="90" spans="1:13" ht="12.75">
      <c r="A90" s="3" t="s">
        <v>78</v>
      </c>
      <c r="B90" s="129">
        <v>7.6</v>
      </c>
      <c r="C90" s="129"/>
      <c r="D90" s="6">
        <v>0.027777777777777776</v>
      </c>
      <c r="E90" s="130">
        <v>14.4</v>
      </c>
      <c r="F90" s="130"/>
      <c r="G90" s="18">
        <v>0.04861111111111111</v>
      </c>
      <c r="H90" s="129">
        <v>8.5</v>
      </c>
      <c r="I90" s="129"/>
      <c r="J90" s="6">
        <v>0.03125</v>
      </c>
      <c r="K90" s="74"/>
      <c r="L90" s="74"/>
      <c r="M90" s="74"/>
    </row>
    <row r="91" spans="1:13" ht="12.75">
      <c r="A91" s="12" t="s">
        <v>79</v>
      </c>
      <c r="B91" s="15">
        <f>B90+E90+H90+K90</f>
        <v>30.5</v>
      </c>
      <c r="C91" s="8">
        <f>D90+G90+J90+L90</f>
        <v>0.1076388888888889</v>
      </c>
      <c r="D91" s="13"/>
      <c r="E91" s="21"/>
      <c r="F91" s="21"/>
      <c r="G91" s="13"/>
      <c r="H91" s="84"/>
      <c r="I91" s="85"/>
      <c r="J91" s="6"/>
      <c r="K91" s="21"/>
      <c r="L91" s="13"/>
      <c r="M91" s="21"/>
    </row>
    <row r="92" spans="1:13" ht="15.75">
      <c r="A92" s="134" t="s">
        <v>121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12.75" customHeight="1">
      <c r="A93" s="72" t="s">
        <v>64</v>
      </c>
      <c r="B93" s="132" t="s">
        <v>65</v>
      </c>
      <c r="C93" s="132"/>
      <c r="D93" s="132"/>
      <c r="E93" s="133" t="s">
        <v>66</v>
      </c>
      <c r="F93" s="133"/>
      <c r="G93" s="133"/>
      <c r="H93" s="143" t="s">
        <v>54</v>
      </c>
      <c r="I93" s="143"/>
      <c r="J93" s="143"/>
      <c r="K93" s="74"/>
      <c r="L93" s="74"/>
      <c r="M93" s="74"/>
    </row>
    <row r="94" spans="1:13" ht="12.75" customHeight="1">
      <c r="A94" s="73" t="s">
        <v>6</v>
      </c>
      <c r="B94" s="130" t="s">
        <v>199</v>
      </c>
      <c r="C94" s="130"/>
      <c r="D94" s="130"/>
      <c r="E94" s="129" t="s">
        <v>198</v>
      </c>
      <c r="F94" s="129"/>
      <c r="G94" s="129"/>
      <c r="H94" s="130"/>
      <c r="I94" s="130"/>
      <c r="J94" s="130"/>
      <c r="K94" s="74"/>
      <c r="L94" s="74"/>
      <c r="M94" s="74"/>
    </row>
    <row r="95" spans="1:13" ht="12.75" customHeight="1">
      <c r="A95" s="131" t="s">
        <v>73</v>
      </c>
      <c r="B95" s="130" t="s">
        <v>197</v>
      </c>
      <c r="C95" s="130"/>
      <c r="D95" s="130"/>
      <c r="E95" s="129" t="s">
        <v>118</v>
      </c>
      <c r="F95" s="129"/>
      <c r="G95" s="129"/>
      <c r="H95" s="130" t="s">
        <v>122</v>
      </c>
      <c r="I95" s="130"/>
      <c r="J95" s="130"/>
      <c r="K95" s="74"/>
      <c r="L95" s="74"/>
      <c r="M95" s="74"/>
    </row>
    <row r="96" spans="1:13" ht="96" customHeight="1">
      <c r="A96" s="131"/>
      <c r="B96" s="130"/>
      <c r="C96" s="130"/>
      <c r="D96" s="130"/>
      <c r="E96" s="129"/>
      <c r="F96" s="129"/>
      <c r="G96" s="129"/>
      <c r="H96" s="130"/>
      <c r="I96" s="130"/>
      <c r="J96" s="130"/>
      <c r="K96" s="74"/>
      <c r="L96" s="74"/>
      <c r="M96" s="74"/>
    </row>
    <row r="97" spans="1:13" ht="12.75">
      <c r="A97" s="3" t="s">
        <v>78</v>
      </c>
      <c r="B97" s="129">
        <v>6.6</v>
      </c>
      <c r="C97" s="129"/>
      <c r="D97" s="6">
        <v>0.025</v>
      </c>
      <c r="E97" s="130">
        <v>4</v>
      </c>
      <c r="F97" s="130"/>
      <c r="G97" s="18">
        <v>0.020833333333333332</v>
      </c>
      <c r="H97" s="130">
        <v>42.2</v>
      </c>
      <c r="I97" s="130"/>
      <c r="J97" s="6"/>
      <c r="K97" s="74"/>
      <c r="L97" s="74"/>
      <c r="M97" s="74"/>
    </row>
    <row r="98" spans="1:13" ht="12.75">
      <c r="A98" s="3" t="s">
        <v>79</v>
      </c>
      <c r="B98" s="11">
        <f>B97+E97+H97+K97</f>
        <v>52.800000000000004</v>
      </c>
      <c r="C98" s="6">
        <f>D97+G97+J97+L97</f>
        <v>0.04583333333333334</v>
      </c>
      <c r="D98" s="13"/>
      <c r="E98" s="21"/>
      <c r="F98" s="21"/>
      <c r="G98" s="13"/>
      <c r="H98" s="21"/>
      <c r="I98" s="21"/>
      <c r="J98" s="13"/>
      <c r="K98" s="21"/>
      <c r="L98" s="13"/>
      <c r="M98" s="21"/>
    </row>
  </sheetData>
  <sheetProtection selectLockedCells="1" selectUnlockedCells="1"/>
  <mergeCells count="273">
    <mergeCell ref="A1:M1"/>
    <mergeCell ref="B2:D2"/>
    <mergeCell ref="E2:G2"/>
    <mergeCell ref="H2:J2"/>
    <mergeCell ref="K2:M2"/>
    <mergeCell ref="N2:O2"/>
    <mergeCell ref="B3:D3"/>
    <mergeCell ref="E3:G3"/>
    <mergeCell ref="H3:J3"/>
    <mergeCell ref="K3:M3"/>
    <mergeCell ref="N3:O3"/>
    <mergeCell ref="A4:A5"/>
    <mergeCell ref="B4:D5"/>
    <mergeCell ref="E4:G5"/>
    <mergeCell ref="H4:J5"/>
    <mergeCell ref="K4:M5"/>
    <mergeCell ref="N4:O5"/>
    <mergeCell ref="B6:C6"/>
    <mergeCell ref="E6:F6"/>
    <mergeCell ref="H6:I6"/>
    <mergeCell ref="L6:M6"/>
    <mergeCell ref="D7:M7"/>
    <mergeCell ref="A8:M8"/>
    <mergeCell ref="B9:D9"/>
    <mergeCell ref="E9:G9"/>
    <mergeCell ref="H9:J9"/>
    <mergeCell ref="K9:M9"/>
    <mergeCell ref="N9:O9"/>
    <mergeCell ref="B10:D10"/>
    <mergeCell ref="E10:G10"/>
    <mergeCell ref="H10:J10"/>
    <mergeCell ref="K10:M10"/>
    <mergeCell ref="N10:O10"/>
    <mergeCell ref="A11:A12"/>
    <mergeCell ref="B11:D12"/>
    <mergeCell ref="E11:G12"/>
    <mergeCell ref="H11:J12"/>
    <mergeCell ref="K11:M12"/>
    <mergeCell ref="N11:O12"/>
    <mergeCell ref="B13:C13"/>
    <mergeCell ref="E13:F13"/>
    <mergeCell ref="H13:I13"/>
    <mergeCell ref="L13:M13"/>
    <mergeCell ref="D14:M14"/>
    <mergeCell ref="A15:M15"/>
    <mergeCell ref="B16:D16"/>
    <mergeCell ref="E16:G16"/>
    <mergeCell ref="H16:J16"/>
    <mergeCell ref="K16:M16"/>
    <mergeCell ref="N16:O16"/>
    <mergeCell ref="B17:D17"/>
    <mergeCell ref="E17:G17"/>
    <mergeCell ref="H17:J17"/>
    <mergeCell ref="K17:M17"/>
    <mergeCell ref="N17:O17"/>
    <mergeCell ref="A18:A19"/>
    <mergeCell ref="B18:D19"/>
    <mergeCell ref="E18:G19"/>
    <mergeCell ref="H18:J19"/>
    <mergeCell ref="K18:M19"/>
    <mergeCell ref="N18:O19"/>
    <mergeCell ref="B20:C20"/>
    <mergeCell ref="E20:F20"/>
    <mergeCell ref="H20:I20"/>
    <mergeCell ref="L20:M20"/>
    <mergeCell ref="D21:M21"/>
    <mergeCell ref="A22:M22"/>
    <mergeCell ref="B23:D23"/>
    <mergeCell ref="E23:G23"/>
    <mergeCell ref="H23:J23"/>
    <mergeCell ref="K23:M27"/>
    <mergeCell ref="B24:D24"/>
    <mergeCell ref="E24:G24"/>
    <mergeCell ref="H24:J24"/>
    <mergeCell ref="A25:A26"/>
    <mergeCell ref="B25:D26"/>
    <mergeCell ref="E25:G26"/>
    <mergeCell ref="H25:J26"/>
    <mergeCell ref="B27:C27"/>
    <mergeCell ref="E27:F27"/>
    <mergeCell ref="H27:I27"/>
    <mergeCell ref="D28:M28"/>
    <mergeCell ref="A29:M29"/>
    <mergeCell ref="B30:D30"/>
    <mergeCell ref="E30:G30"/>
    <mergeCell ref="H30:J30"/>
    <mergeCell ref="K30:M30"/>
    <mergeCell ref="N30:O30"/>
    <mergeCell ref="B31:D31"/>
    <mergeCell ref="E31:G31"/>
    <mergeCell ref="H31:J31"/>
    <mergeCell ref="K31:M31"/>
    <mergeCell ref="N31:O31"/>
    <mergeCell ref="A32:A33"/>
    <mergeCell ref="B32:D33"/>
    <mergeCell ref="E32:G33"/>
    <mergeCell ref="H32:J33"/>
    <mergeCell ref="K32:M33"/>
    <mergeCell ref="N32:O33"/>
    <mergeCell ref="B34:C34"/>
    <mergeCell ref="E34:F34"/>
    <mergeCell ref="H34:I34"/>
    <mergeCell ref="L34:M34"/>
    <mergeCell ref="D35:M35"/>
    <mergeCell ref="A36:M36"/>
    <mergeCell ref="B37:D37"/>
    <mergeCell ref="E37:G37"/>
    <mergeCell ref="H37:J37"/>
    <mergeCell ref="K37:M37"/>
    <mergeCell ref="N37:O37"/>
    <mergeCell ref="B38:D38"/>
    <mergeCell ref="E38:G38"/>
    <mergeCell ref="H38:J38"/>
    <mergeCell ref="K38:M38"/>
    <mergeCell ref="N38:O38"/>
    <mergeCell ref="A39:A40"/>
    <mergeCell ref="B39:D40"/>
    <mergeCell ref="E39:G40"/>
    <mergeCell ref="H39:J40"/>
    <mergeCell ref="K39:M40"/>
    <mergeCell ref="N39:O40"/>
    <mergeCell ref="B41:C41"/>
    <mergeCell ref="E41:F41"/>
    <mergeCell ref="H41:I41"/>
    <mergeCell ref="L41:M41"/>
    <mergeCell ref="A43:M43"/>
    <mergeCell ref="B44:D44"/>
    <mergeCell ref="E44:G44"/>
    <mergeCell ref="H44:J44"/>
    <mergeCell ref="K44:M44"/>
    <mergeCell ref="N44:O44"/>
    <mergeCell ref="B45:D45"/>
    <mergeCell ref="E45:G45"/>
    <mergeCell ref="H45:J45"/>
    <mergeCell ref="K45:M45"/>
    <mergeCell ref="N45:O45"/>
    <mergeCell ref="A46:A47"/>
    <mergeCell ref="B46:D47"/>
    <mergeCell ref="E46:G47"/>
    <mergeCell ref="H46:J47"/>
    <mergeCell ref="K46:M47"/>
    <mergeCell ref="N46:O47"/>
    <mergeCell ref="B48:C48"/>
    <mergeCell ref="E48:F48"/>
    <mergeCell ref="H48:I48"/>
    <mergeCell ref="L48:M48"/>
    <mergeCell ref="A50:M50"/>
    <mergeCell ref="B51:D51"/>
    <mergeCell ref="E51:G51"/>
    <mergeCell ref="H51:J51"/>
    <mergeCell ref="K51:M51"/>
    <mergeCell ref="B52:D52"/>
    <mergeCell ref="E52:G52"/>
    <mergeCell ref="H52:J52"/>
    <mergeCell ref="K52:M52"/>
    <mergeCell ref="A53:A54"/>
    <mergeCell ref="B53:D54"/>
    <mergeCell ref="E53:G54"/>
    <mergeCell ref="H53:J54"/>
    <mergeCell ref="K53:M54"/>
    <mergeCell ref="B55:C55"/>
    <mergeCell ref="E55:F55"/>
    <mergeCell ref="H55:I55"/>
    <mergeCell ref="K55:M55"/>
    <mergeCell ref="A57:M57"/>
    <mergeCell ref="B58:D58"/>
    <mergeCell ref="E58:G58"/>
    <mergeCell ref="H58:J58"/>
    <mergeCell ref="K58:M58"/>
    <mergeCell ref="N58:O58"/>
    <mergeCell ref="B59:D59"/>
    <mergeCell ref="E59:G59"/>
    <mergeCell ref="H59:J59"/>
    <mergeCell ref="K59:M59"/>
    <mergeCell ref="N59:O59"/>
    <mergeCell ref="A60:A61"/>
    <mergeCell ref="B60:D61"/>
    <mergeCell ref="E60:G61"/>
    <mergeCell ref="H60:J61"/>
    <mergeCell ref="K60:M61"/>
    <mergeCell ref="N60:O61"/>
    <mergeCell ref="B62:C62"/>
    <mergeCell ref="E62:F62"/>
    <mergeCell ref="H62:I62"/>
    <mergeCell ref="L62:M62"/>
    <mergeCell ref="A64:M64"/>
    <mergeCell ref="B65:D65"/>
    <mergeCell ref="E65:G65"/>
    <mergeCell ref="H65:J65"/>
    <mergeCell ref="K65:M65"/>
    <mergeCell ref="N65:O65"/>
    <mergeCell ref="B66:D66"/>
    <mergeCell ref="E66:G66"/>
    <mergeCell ref="H66:J66"/>
    <mergeCell ref="K66:M66"/>
    <mergeCell ref="N66:O66"/>
    <mergeCell ref="A67:A68"/>
    <mergeCell ref="B67:D68"/>
    <mergeCell ref="E67:G68"/>
    <mergeCell ref="H67:J68"/>
    <mergeCell ref="K67:M68"/>
    <mergeCell ref="N67:O68"/>
    <mergeCell ref="B69:C69"/>
    <mergeCell ref="E69:F69"/>
    <mergeCell ref="H69:I69"/>
    <mergeCell ref="K69:L69"/>
    <mergeCell ref="A71:M71"/>
    <mergeCell ref="B72:D72"/>
    <mergeCell ref="E72:G72"/>
    <mergeCell ref="H72:J72"/>
    <mergeCell ref="K72:M72"/>
    <mergeCell ref="N72:O72"/>
    <mergeCell ref="B73:D73"/>
    <mergeCell ref="E73:G73"/>
    <mergeCell ref="H73:J73"/>
    <mergeCell ref="K73:M73"/>
    <mergeCell ref="N73:O73"/>
    <mergeCell ref="A74:A75"/>
    <mergeCell ref="B74:D75"/>
    <mergeCell ref="E74:G75"/>
    <mergeCell ref="H74:J75"/>
    <mergeCell ref="K74:M75"/>
    <mergeCell ref="N74:O75"/>
    <mergeCell ref="B76:C76"/>
    <mergeCell ref="E76:F76"/>
    <mergeCell ref="H76:I76"/>
    <mergeCell ref="L76:M76"/>
    <mergeCell ref="A78:M78"/>
    <mergeCell ref="B79:D79"/>
    <mergeCell ref="E79:G79"/>
    <mergeCell ref="H79:J79"/>
    <mergeCell ref="K79:M79"/>
    <mergeCell ref="B80:D80"/>
    <mergeCell ref="E80:G80"/>
    <mergeCell ref="H80:J80"/>
    <mergeCell ref="K80:M80"/>
    <mergeCell ref="A81:A82"/>
    <mergeCell ref="B81:D82"/>
    <mergeCell ref="E81:G82"/>
    <mergeCell ref="H81:J82"/>
    <mergeCell ref="K81:M82"/>
    <mergeCell ref="B83:C83"/>
    <mergeCell ref="E83:F83"/>
    <mergeCell ref="H83:I83"/>
    <mergeCell ref="L83:M83"/>
    <mergeCell ref="A85:M85"/>
    <mergeCell ref="B86:D86"/>
    <mergeCell ref="E86:G86"/>
    <mergeCell ref="H86:J86"/>
    <mergeCell ref="B87:D87"/>
    <mergeCell ref="E87:G87"/>
    <mergeCell ref="H87:J87"/>
    <mergeCell ref="A88:A89"/>
    <mergeCell ref="B88:D89"/>
    <mergeCell ref="E88:G89"/>
    <mergeCell ref="H88:J89"/>
    <mergeCell ref="B90:C90"/>
    <mergeCell ref="E90:F90"/>
    <mergeCell ref="H90:I90"/>
    <mergeCell ref="A92:M92"/>
    <mergeCell ref="B93:D93"/>
    <mergeCell ref="E93:G93"/>
    <mergeCell ref="H93:J93"/>
    <mergeCell ref="B94:D94"/>
    <mergeCell ref="E94:G94"/>
    <mergeCell ref="H94:J94"/>
    <mergeCell ref="B97:C97"/>
    <mergeCell ref="E97:F97"/>
    <mergeCell ref="H97:I97"/>
    <mergeCell ref="A95:A96"/>
    <mergeCell ref="B95:D96"/>
    <mergeCell ref="E95:G96"/>
    <mergeCell ref="H95:J96"/>
  </mergeCells>
  <printOptions/>
  <pageMargins left="0.1701388888888889" right="0.1701388888888889" top="0.32013888888888886" bottom="0.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21" sqref="A21:IV21"/>
    </sheetView>
  </sheetViews>
  <sheetFormatPr defaultColWidth="11.421875" defaultRowHeight="12.75"/>
  <cols>
    <col min="1" max="1" width="8.7109375" style="86" customWidth="1"/>
    <col min="2" max="2" width="4.7109375" style="86" customWidth="1"/>
    <col min="3" max="8" width="10.7109375" style="86" customWidth="1"/>
    <col min="9" max="9" width="4.7109375" style="86" customWidth="1"/>
    <col min="10" max="15" width="8.7109375" style="86" customWidth="1"/>
    <col min="16" max="16" width="20.8515625" style="86" customWidth="1"/>
    <col min="17" max="17" width="20.140625" style="86" customWidth="1"/>
    <col min="18" max="16384" width="11.421875" style="87" customWidth="1"/>
  </cols>
  <sheetData>
    <row r="1" spans="1:15" ht="18.75">
      <c r="A1" s="154" t="s">
        <v>156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7" ht="15.75" customHeight="1">
      <c r="A2" s="88" t="s">
        <v>41</v>
      </c>
      <c r="B2" s="88"/>
      <c r="C2" s="155" t="s">
        <v>157</v>
      </c>
      <c r="D2" s="155"/>
      <c r="E2" s="156" t="s">
        <v>158</v>
      </c>
      <c r="F2" s="156"/>
      <c r="G2" s="157" t="s">
        <v>159</v>
      </c>
      <c r="H2" s="157"/>
      <c r="I2" s="89"/>
      <c r="J2" s="156" t="s">
        <v>160</v>
      </c>
      <c r="K2" s="156"/>
      <c r="L2" s="156" t="s">
        <v>161</v>
      </c>
      <c r="M2" s="156"/>
      <c r="N2" s="156" t="s">
        <v>162</v>
      </c>
      <c r="O2" s="156"/>
      <c r="P2" s="86" t="s">
        <v>163</v>
      </c>
      <c r="Q2" s="86" t="s">
        <v>164</v>
      </c>
    </row>
    <row r="3" spans="1:18" ht="12.75" customHeight="1">
      <c r="A3" s="90">
        <v>12.5</v>
      </c>
      <c r="B3" s="90"/>
      <c r="C3" s="91">
        <f aca="true" t="shared" si="0" ref="C3:C45">(0.86*10)/(24*(A3-5))</f>
        <v>0.04777777777777777</v>
      </c>
      <c r="D3" s="92">
        <f aca="true" t="shared" si="1" ref="D3:D45">(0.86*10)/(24*(A3-4.5))</f>
        <v>0.04479166666666667</v>
      </c>
      <c r="E3" s="93">
        <f aca="true" t="shared" si="2" ref="E3:E45">(0.86*21.1)/(24*(A3-5.7))</f>
        <v>0.1111887254901961</v>
      </c>
      <c r="F3" s="92">
        <f aca="true" t="shared" si="3" ref="F3:F45">(0.86*21.1)/(24*(A3-5.2))</f>
        <v>0.10357305936073061</v>
      </c>
      <c r="G3" s="94">
        <f aca="true" t="shared" si="4" ref="G3:G45">(0.86*42.195)/(24*(A3-6.7))</f>
        <v>0.2606875</v>
      </c>
      <c r="H3" s="95">
        <f aca="true" t="shared" si="5" ref="H3:H45">(0.86*42.195)/(24*(A3-6.2))</f>
        <v>0.2399980158730159</v>
      </c>
      <c r="I3" s="96"/>
      <c r="J3" s="97">
        <f aca="true" t="shared" si="6" ref="J3:J45">(60/A3)*10/(1440*C3)</f>
        <v>0.6976744186046512</v>
      </c>
      <c r="K3" s="98">
        <f aca="true" t="shared" si="7" ref="K3:K45">(60/A3)*10/(1440*D3)</f>
        <v>0.7441860465116279</v>
      </c>
      <c r="L3" s="97">
        <f aca="true" t="shared" si="8" ref="L3:L45">(60/A3)*21.1/(1440*E3)</f>
        <v>0.6325581395348837</v>
      </c>
      <c r="M3" s="98">
        <f aca="true" t="shared" si="9" ref="M3:M45">(60/A3)*21.1/(1440*F3)</f>
        <v>0.6790697674418604</v>
      </c>
      <c r="N3" s="97">
        <f aca="true" t="shared" si="10" ref="N3:N45">(60/A3)*42.195/(1440*G3)</f>
        <v>0.5395348837209302</v>
      </c>
      <c r="O3" s="98">
        <f aca="true" t="shared" si="11" ref="O3:O45">(60/A3)*42.195/(1440*H3)</f>
        <v>0.5860465116279069</v>
      </c>
      <c r="P3" s="99">
        <f aca="true" t="shared" si="12" ref="P3:P45">K3/M3</f>
        <v>1.095890410958904</v>
      </c>
      <c r="Q3" s="99">
        <f aca="true" t="shared" si="13" ref="Q3:Q45">M3/O3</f>
        <v>1.1587301587301588</v>
      </c>
      <c r="R3" s="100"/>
    </row>
    <row r="4" spans="1:17" ht="12.75" customHeight="1">
      <c r="A4" s="101">
        <v>12.75</v>
      </c>
      <c r="B4" s="101"/>
      <c r="C4" s="91">
        <f t="shared" si="0"/>
        <v>0.046236559139784944</v>
      </c>
      <c r="D4" s="92">
        <f t="shared" si="1"/>
        <v>0.04343434343434343</v>
      </c>
      <c r="E4" s="93">
        <f t="shared" si="2"/>
        <v>0.10724586288416077</v>
      </c>
      <c r="F4" s="92">
        <f t="shared" si="3"/>
        <v>0.10014348785871965</v>
      </c>
      <c r="G4" s="93">
        <f t="shared" si="4"/>
        <v>0.24991528925619838</v>
      </c>
      <c r="H4" s="92">
        <f t="shared" si="5"/>
        <v>0.23083778625954202</v>
      </c>
      <c r="I4" s="96"/>
      <c r="J4" s="97">
        <f t="shared" si="6"/>
        <v>0.7067943456452349</v>
      </c>
      <c r="K4" s="98">
        <f t="shared" si="7"/>
        <v>0.7523939808481533</v>
      </c>
      <c r="L4" s="97">
        <f t="shared" si="8"/>
        <v>0.6429548563611491</v>
      </c>
      <c r="M4" s="98">
        <f t="shared" si="9"/>
        <v>0.6885544915640676</v>
      </c>
      <c r="N4" s="97">
        <f t="shared" si="10"/>
        <v>0.5517555859553123</v>
      </c>
      <c r="O4" s="98">
        <f t="shared" si="11"/>
        <v>0.5973552211582306</v>
      </c>
      <c r="P4" s="99">
        <f t="shared" si="12"/>
        <v>1.0927152317880795</v>
      </c>
      <c r="Q4" s="99">
        <f t="shared" si="13"/>
        <v>1.1526717557251913</v>
      </c>
    </row>
    <row r="5" spans="1:17" ht="12.75" customHeight="1">
      <c r="A5" s="101">
        <v>13</v>
      </c>
      <c r="B5" s="101"/>
      <c r="C5" s="91">
        <f t="shared" si="0"/>
        <v>0.04479166666666667</v>
      </c>
      <c r="D5" s="92">
        <f t="shared" si="1"/>
        <v>0.042156862745098035</v>
      </c>
      <c r="E5" s="93">
        <f t="shared" si="2"/>
        <v>0.10357305936073061</v>
      </c>
      <c r="F5" s="92">
        <f t="shared" si="3"/>
        <v>0.0969337606837607</v>
      </c>
      <c r="G5" s="93">
        <f t="shared" si="4"/>
        <v>0.2399980158730159</v>
      </c>
      <c r="H5" s="92">
        <f t="shared" si="5"/>
        <v>0.2223511029411765</v>
      </c>
      <c r="I5" s="96"/>
      <c r="J5" s="97">
        <f t="shared" si="6"/>
        <v>0.7155635062611806</v>
      </c>
      <c r="K5" s="98">
        <f t="shared" si="7"/>
        <v>0.7602862254025043</v>
      </c>
      <c r="L5" s="97">
        <f t="shared" si="8"/>
        <v>0.6529516994633273</v>
      </c>
      <c r="M5" s="98">
        <f t="shared" si="9"/>
        <v>0.6976744186046511</v>
      </c>
      <c r="N5" s="97">
        <f t="shared" si="10"/>
        <v>0.5635062611806796</v>
      </c>
      <c r="O5" s="98">
        <f t="shared" si="11"/>
        <v>0.6082289803220033</v>
      </c>
      <c r="P5" s="99">
        <f t="shared" si="12"/>
        <v>1.0897435897435896</v>
      </c>
      <c r="Q5" s="99">
        <f t="shared" si="13"/>
        <v>1.1470588235294121</v>
      </c>
    </row>
    <row r="6" spans="1:17" ht="12.75" customHeight="1">
      <c r="A6" s="101">
        <v>13.25</v>
      </c>
      <c r="B6" s="101"/>
      <c r="C6" s="91">
        <f t="shared" si="0"/>
        <v>0.04343434343434343</v>
      </c>
      <c r="D6" s="92">
        <f t="shared" si="1"/>
        <v>0.04095238095238095</v>
      </c>
      <c r="E6" s="93">
        <f t="shared" si="2"/>
        <v>0.10014348785871965</v>
      </c>
      <c r="F6" s="92">
        <f t="shared" si="3"/>
        <v>0.09392339544513457</v>
      </c>
      <c r="G6" s="93">
        <f t="shared" si="4"/>
        <v>0.23083778625954202</v>
      </c>
      <c r="H6" s="92">
        <f t="shared" si="5"/>
        <v>0.2144663120567376</v>
      </c>
      <c r="I6" s="96"/>
      <c r="J6" s="97">
        <f t="shared" si="6"/>
        <v>0.7240017551557701</v>
      </c>
      <c r="K6" s="98">
        <f t="shared" si="7"/>
        <v>0.7678806494076349</v>
      </c>
      <c r="L6" s="97">
        <f t="shared" si="8"/>
        <v>0.6625713032031593</v>
      </c>
      <c r="M6" s="98">
        <f t="shared" si="9"/>
        <v>0.7064501974550241</v>
      </c>
      <c r="N6" s="97">
        <f t="shared" si="10"/>
        <v>0.5748135146994294</v>
      </c>
      <c r="O6" s="98">
        <f t="shared" si="11"/>
        <v>0.6186924089512943</v>
      </c>
      <c r="P6" s="99">
        <f t="shared" si="12"/>
        <v>1.0869565217391304</v>
      </c>
      <c r="Q6" s="99">
        <f t="shared" si="13"/>
        <v>1.1418439716312059</v>
      </c>
    </row>
    <row r="7" spans="1:17" ht="12.75" customHeight="1">
      <c r="A7" s="101">
        <v>13.5</v>
      </c>
      <c r="B7" s="101"/>
      <c r="C7" s="91">
        <f t="shared" si="0"/>
        <v>0.042156862745098035</v>
      </c>
      <c r="D7" s="92">
        <f t="shared" si="1"/>
        <v>0.03981481481481481</v>
      </c>
      <c r="E7" s="93">
        <f t="shared" si="2"/>
        <v>0.0969337606837607</v>
      </c>
      <c r="F7" s="92">
        <f t="shared" si="3"/>
        <v>0.09109437751004015</v>
      </c>
      <c r="G7" s="93">
        <f t="shared" si="4"/>
        <v>0.2223511029411765</v>
      </c>
      <c r="H7" s="92">
        <f t="shared" si="5"/>
        <v>0.20712157534246578</v>
      </c>
      <c r="I7" s="96"/>
      <c r="J7" s="97">
        <f t="shared" si="6"/>
        <v>0.7321274763135228</v>
      </c>
      <c r="K7" s="98">
        <f t="shared" si="7"/>
        <v>0.7751937984496124</v>
      </c>
      <c r="L7" s="97">
        <f t="shared" si="8"/>
        <v>0.6718346253229974</v>
      </c>
      <c r="M7" s="98">
        <f t="shared" si="9"/>
        <v>0.7149009474590872</v>
      </c>
      <c r="N7" s="97">
        <f t="shared" si="10"/>
        <v>0.5857019810508182</v>
      </c>
      <c r="O7" s="98">
        <f t="shared" si="11"/>
        <v>0.6287683031869078</v>
      </c>
      <c r="P7" s="99">
        <f t="shared" si="12"/>
        <v>1.08433734939759</v>
      </c>
      <c r="Q7" s="99">
        <f t="shared" si="13"/>
        <v>1.1369863013698633</v>
      </c>
    </row>
    <row r="8" spans="1:17" ht="12.75" customHeight="1">
      <c r="A8" s="101">
        <v>13.75</v>
      </c>
      <c r="B8" s="101"/>
      <c r="C8" s="91">
        <f t="shared" si="0"/>
        <v>0.04095238095238095</v>
      </c>
      <c r="D8" s="92">
        <f t="shared" si="1"/>
        <v>0.03873873873873874</v>
      </c>
      <c r="E8" s="93">
        <f t="shared" si="2"/>
        <v>0.09392339544513457</v>
      </c>
      <c r="F8" s="92">
        <f t="shared" si="3"/>
        <v>0.0884307992202729</v>
      </c>
      <c r="G8" s="93">
        <f t="shared" si="4"/>
        <v>0.2144663120567376</v>
      </c>
      <c r="H8" s="92">
        <f t="shared" si="5"/>
        <v>0.2002632450331126</v>
      </c>
      <c r="I8" s="96"/>
      <c r="J8" s="97">
        <f t="shared" si="6"/>
        <v>0.7399577167019027</v>
      </c>
      <c r="K8" s="98">
        <f t="shared" si="7"/>
        <v>0.7822410147991543</v>
      </c>
      <c r="L8" s="97">
        <f t="shared" si="8"/>
        <v>0.6807610993657506</v>
      </c>
      <c r="M8" s="98">
        <f t="shared" si="9"/>
        <v>0.7230443974630022</v>
      </c>
      <c r="N8" s="97">
        <f t="shared" si="10"/>
        <v>0.5961945031712473</v>
      </c>
      <c r="O8" s="98">
        <f t="shared" si="11"/>
        <v>0.6384778012684988</v>
      </c>
      <c r="P8" s="99">
        <f t="shared" si="12"/>
        <v>1.0818713450292397</v>
      </c>
      <c r="Q8" s="99">
        <f t="shared" si="13"/>
        <v>1.132450331125828</v>
      </c>
    </row>
    <row r="9" spans="1:17" ht="12.75" customHeight="1">
      <c r="A9" s="101">
        <v>14</v>
      </c>
      <c r="B9" s="101"/>
      <c r="C9" s="91">
        <f t="shared" si="0"/>
        <v>0.03981481481481481</v>
      </c>
      <c r="D9" s="92">
        <f t="shared" si="1"/>
        <v>0.037719298245614034</v>
      </c>
      <c r="E9" s="93">
        <f t="shared" si="2"/>
        <v>0.09109437751004015</v>
      </c>
      <c r="F9" s="92">
        <f t="shared" si="3"/>
        <v>0.08591856060606061</v>
      </c>
      <c r="G9" s="93">
        <f t="shared" si="4"/>
        <v>0.20712157534246578</v>
      </c>
      <c r="H9" s="92">
        <f t="shared" si="5"/>
        <v>0.1938445512820513</v>
      </c>
      <c r="I9" s="96"/>
      <c r="J9" s="97">
        <f t="shared" si="6"/>
        <v>0.7475083056478405</v>
      </c>
      <c r="K9" s="98">
        <f t="shared" si="7"/>
        <v>0.7890365448504982</v>
      </c>
      <c r="L9" s="97">
        <f t="shared" si="8"/>
        <v>0.6893687707641197</v>
      </c>
      <c r="M9" s="98">
        <f t="shared" si="9"/>
        <v>0.7308970099667773</v>
      </c>
      <c r="N9" s="97">
        <f t="shared" si="10"/>
        <v>0.606312292358804</v>
      </c>
      <c r="O9" s="98">
        <f t="shared" si="11"/>
        <v>0.6478405315614617</v>
      </c>
      <c r="P9" s="99">
        <f t="shared" si="12"/>
        <v>1.0795454545454546</v>
      </c>
      <c r="Q9" s="99">
        <f t="shared" si="13"/>
        <v>1.1282051282051282</v>
      </c>
    </row>
    <row r="10" spans="1:17" ht="12.75" customHeight="1">
      <c r="A10" s="101">
        <v>14.25</v>
      </c>
      <c r="B10" s="101"/>
      <c r="C10" s="102">
        <f t="shared" si="0"/>
        <v>0.03873873873873874</v>
      </c>
      <c r="D10" s="103">
        <f t="shared" si="1"/>
        <v>0.03675213675213675</v>
      </c>
      <c r="E10" s="104">
        <f t="shared" si="2"/>
        <v>0.0884307992202729</v>
      </c>
      <c r="F10" s="103">
        <f t="shared" si="3"/>
        <v>0.0835451197053407</v>
      </c>
      <c r="G10" s="93">
        <f t="shared" si="4"/>
        <v>0.2002632450331126</v>
      </c>
      <c r="H10" s="92">
        <f t="shared" si="5"/>
        <v>0.18782453416149067</v>
      </c>
      <c r="I10" s="96"/>
      <c r="J10" s="97">
        <f t="shared" si="6"/>
        <v>0.7547939616483068</v>
      </c>
      <c r="K10" s="98">
        <f t="shared" si="7"/>
        <v>0.7955936352509179</v>
      </c>
      <c r="L10" s="97">
        <f t="shared" si="8"/>
        <v>0.6976744186046512</v>
      </c>
      <c r="M10" s="98">
        <f t="shared" si="9"/>
        <v>0.7384740922072622</v>
      </c>
      <c r="N10" s="97">
        <f t="shared" si="10"/>
        <v>0.6160750713994286</v>
      </c>
      <c r="O10" s="98">
        <f t="shared" si="11"/>
        <v>0.6568747450020399</v>
      </c>
      <c r="P10" s="99">
        <f t="shared" si="12"/>
        <v>1.0773480662983426</v>
      </c>
      <c r="Q10" s="99">
        <f t="shared" si="13"/>
        <v>1.124223602484472</v>
      </c>
    </row>
    <row r="11" spans="1:17" ht="12.75" customHeight="1">
      <c r="A11" s="101">
        <v>14.5</v>
      </c>
      <c r="B11" s="101"/>
      <c r="C11" s="102">
        <f t="shared" si="0"/>
        <v>0.037719298245614034</v>
      </c>
      <c r="D11" s="103">
        <f t="shared" si="1"/>
        <v>0.035833333333333335</v>
      </c>
      <c r="E11" s="104">
        <f t="shared" si="2"/>
        <v>0.08591856060606061</v>
      </c>
      <c r="F11" s="103">
        <f t="shared" si="3"/>
        <v>0.08129928315412187</v>
      </c>
      <c r="G11" s="93">
        <f t="shared" si="4"/>
        <v>0.1938445512820513</v>
      </c>
      <c r="H11" s="92">
        <f t="shared" si="5"/>
        <v>0.1821671686746988</v>
      </c>
      <c r="I11" s="96"/>
      <c r="J11" s="97">
        <f t="shared" si="6"/>
        <v>0.7618283881315157</v>
      </c>
      <c r="K11" s="98">
        <f t="shared" si="7"/>
        <v>0.8019246190858059</v>
      </c>
      <c r="L11" s="97">
        <f t="shared" si="8"/>
        <v>0.7056936647955093</v>
      </c>
      <c r="M11" s="98">
        <f t="shared" si="9"/>
        <v>0.7457898957497996</v>
      </c>
      <c r="N11" s="97">
        <f t="shared" si="10"/>
        <v>0.6255012028869286</v>
      </c>
      <c r="O11" s="98">
        <f t="shared" si="11"/>
        <v>0.6655974338412189</v>
      </c>
      <c r="P11" s="99">
        <f t="shared" si="12"/>
        <v>1.075268817204301</v>
      </c>
      <c r="Q11" s="99">
        <f t="shared" si="13"/>
        <v>1.1204819277108435</v>
      </c>
    </row>
    <row r="12" spans="1:17" ht="12.75" customHeight="1">
      <c r="A12" s="101">
        <v>14.75</v>
      </c>
      <c r="B12" s="101"/>
      <c r="C12" s="102">
        <f t="shared" si="0"/>
        <v>0.03675213675213675</v>
      </c>
      <c r="D12" s="103">
        <f t="shared" si="1"/>
        <v>0.034959349593495934</v>
      </c>
      <c r="E12" s="104">
        <f t="shared" si="2"/>
        <v>0.0835451197053407</v>
      </c>
      <c r="F12" s="103">
        <f t="shared" si="3"/>
        <v>0.07917102966841187</v>
      </c>
      <c r="G12" s="93">
        <f t="shared" si="4"/>
        <v>0.18782453416149067</v>
      </c>
      <c r="H12" s="92">
        <f t="shared" si="5"/>
        <v>0.1768406432748538</v>
      </c>
      <c r="I12" s="96"/>
      <c r="J12" s="97">
        <f t="shared" si="6"/>
        <v>0.7686243594797003</v>
      </c>
      <c r="K12" s="98">
        <f t="shared" si="7"/>
        <v>0.8080409932991723</v>
      </c>
      <c r="L12" s="97">
        <f t="shared" si="8"/>
        <v>0.7134410721324399</v>
      </c>
      <c r="M12" s="98">
        <f t="shared" si="9"/>
        <v>0.7528577059519117</v>
      </c>
      <c r="N12" s="97">
        <f t="shared" si="10"/>
        <v>0.6346078044934963</v>
      </c>
      <c r="O12" s="98">
        <f t="shared" si="11"/>
        <v>0.6740244383129681</v>
      </c>
      <c r="P12" s="99">
        <f t="shared" si="12"/>
        <v>1.073298429319372</v>
      </c>
      <c r="Q12" s="99">
        <f t="shared" si="13"/>
        <v>1.1169590643274854</v>
      </c>
    </row>
    <row r="13" spans="1:17" ht="12.75" customHeight="1">
      <c r="A13" s="101">
        <v>15</v>
      </c>
      <c r="B13" s="101"/>
      <c r="C13" s="102">
        <f t="shared" si="0"/>
        <v>0.035833333333333335</v>
      </c>
      <c r="D13" s="103">
        <f t="shared" si="1"/>
        <v>0.034126984126984124</v>
      </c>
      <c r="E13" s="104">
        <f t="shared" si="2"/>
        <v>0.08129928315412187</v>
      </c>
      <c r="F13" s="103">
        <f t="shared" si="3"/>
        <v>0.07715136054421769</v>
      </c>
      <c r="G13" s="93">
        <f t="shared" si="4"/>
        <v>0.1821671686746988</v>
      </c>
      <c r="H13" s="92">
        <f t="shared" si="5"/>
        <v>0.17181676136363636</v>
      </c>
      <c r="I13" s="96"/>
      <c r="J13" s="97">
        <f t="shared" si="6"/>
        <v>0.7751937984496123</v>
      </c>
      <c r="K13" s="98">
        <f t="shared" si="7"/>
        <v>0.8139534883720931</v>
      </c>
      <c r="L13" s="97">
        <f t="shared" si="8"/>
        <v>0.7209302325581396</v>
      </c>
      <c r="M13" s="98">
        <f t="shared" si="9"/>
        <v>0.7596899224806202</v>
      </c>
      <c r="N13" s="97">
        <f t="shared" si="10"/>
        <v>0.6434108527131782</v>
      </c>
      <c r="O13" s="98">
        <f t="shared" si="11"/>
        <v>0.6821705426356589</v>
      </c>
      <c r="P13" s="99">
        <f t="shared" si="12"/>
        <v>1.0714285714285716</v>
      </c>
      <c r="Q13" s="99">
        <f t="shared" si="13"/>
        <v>1.1136363636363638</v>
      </c>
    </row>
    <row r="14" spans="1:17" ht="12.75" customHeight="1">
      <c r="A14" s="101">
        <v>15.25</v>
      </c>
      <c r="B14" s="101"/>
      <c r="C14" s="102">
        <f t="shared" si="0"/>
        <v>0.034959349593495934</v>
      </c>
      <c r="D14" s="103">
        <f t="shared" si="1"/>
        <v>0.03333333333333333</v>
      </c>
      <c r="E14" s="104">
        <f t="shared" si="2"/>
        <v>0.07917102966841187</v>
      </c>
      <c r="F14" s="103">
        <f t="shared" si="3"/>
        <v>0.07523217247097844</v>
      </c>
      <c r="G14" s="93">
        <f t="shared" si="4"/>
        <v>0.1768406432748538</v>
      </c>
      <c r="H14" s="92">
        <f t="shared" si="5"/>
        <v>0.16707044198895027</v>
      </c>
      <c r="I14" s="96"/>
      <c r="J14" s="97">
        <f t="shared" si="6"/>
        <v>0.7815478459778881</v>
      </c>
      <c r="K14" s="98">
        <f t="shared" si="7"/>
        <v>0.819672131147541</v>
      </c>
      <c r="L14" s="97">
        <f t="shared" si="8"/>
        <v>0.7281738467403737</v>
      </c>
      <c r="M14" s="98">
        <f t="shared" si="9"/>
        <v>0.7662981319100268</v>
      </c>
      <c r="N14" s="97">
        <f t="shared" si="10"/>
        <v>0.6519252764010675</v>
      </c>
      <c r="O14" s="98">
        <f t="shared" si="11"/>
        <v>0.6900495615707205</v>
      </c>
      <c r="P14" s="99">
        <f t="shared" si="12"/>
        <v>1.0696517412935322</v>
      </c>
      <c r="Q14" s="99">
        <f t="shared" si="13"/>
        <v>1.110497237569061</v>
      </c>
    </row>
    <row r="15" spans="1:17" ht="12.75" customHeight="1">
      <c r="A15" s="101">
        <v>15.5</v>
      </c>
      <c r="B15" s="101"/>
      <c r="C15" s="102">
        <f t="shared" si="0"/>
        <v>0.034126984126984124</v>
      </c>
      <c r="D15" s="103">
        <f t="shared" si="1"/>
        <v>0.03257575757575758</v>
      </c>
      <c r="E15" s="104">
        <f t="shared" si="2"/>
        <v>0.07715136054421769</v>
      </c>
      <c r="F15" s="103">
        <f t="shared" si="3"/>
        <v>0.07340614886731392</v>
      </c>
      <c r="G15" s="93">
        <f t="shared" si="4"/>
        <v>0.17181676136363636</v>
      </c>
      <c r="H15" s="92">
        <f t="shared" si="5"/>
        <v>0.1625793010752688</v>
      </c>
      <c r="I15" s="96"/>
      <c r="J15" s="97">
        <f t="shared" si="6"/>
        <v>0.7876969242310579</v>
      </c>
      <c r="K15" s="98">
        <f t="shared" si="7"/>
        <v>0.8252063015753938</v>
      </c>
      <c r="L15" s="97">
        <f t="shared" si="8"/>
        <v>0.7351837959489873</v>
      </c>
      <c r="M15" s="98">
        <f t="shared" si="9"/>
        <v>0.7726931732933233</v>
      </c>
      <c r="N15" s="97">
        <f t="shared" si="10"/>
        <v>0.6601650412603152</v>
      </c>
      <c r="O15" s="98">
        <f t="shared" si="11"/>
        <v>0.6976744186046513</v>
      </c>
      <c r="P15" s="99">
        <f t="shared" si="12"/>
        <v>1.0679611650485437</v>
      </c>
      <c r="Q15" s="99">
        <f t="shared" si="13"/>
        <v>1.1075268817204298</v>
      </c>
    </row>
    <row r="16" spans="1:17" ht="12.75" customHeight="1">
      <c r="A16" s="101">
        <v>15.75</v>
      </c>
      <c r="B16" s="101"/>
      <c r="C16" s="102">
        <f t="shared" si="0"/>
        <v>0.03333333333333333</v>
      </c>
      <c r="D16" s="103">
        <f t="shared" si="1"/>
        <v>0.03185185185185185</v>
      </c>
      <c r="E16" s="104">
        <f t="shared" si="2"/>
        <v>0.07523217247097844</v>
      </c>
      <c r="F16" s="103">
        <f t="shared" si="3"/>
        <v>0.07166666666666667</v>
      </c>
      <c r="G16" s="93">
        <f t="shared" si="4"/>
        <v>0.16707044198895027</v>
      </c>
      <c r="H16" s="92">
        <f t="shared" si="5"/>
        <v>0.15832329842931936</v>
      </c>
      <c r="I16" s="96"/>
      <c r="J16" s="97">
        <f t="shared" si="6"/>
        <v>0.7936507936507936</v>
      </c>
      <c r="K16" s="98">
        <f t="shared" si="7"/>
        <v>0.8305647840531561</v>
      </c>
      <c r="L16" s="97">
        <f t="shared" si="8"/>
        <v>0.7419712070874862</v>
      </c>
      <c r="M16" s="98">
        <f t="shared" si="9"/>
        <v>0.7788851974898486</v>
      </c>
      <c r="N16" s="97">
        <f t="shared" si="10"/>
        <v>0.6681432262827611</v>
      </c>
      <c r="O16" s="98">
        <f t="shared" si="11"/>
        <v>0.7050572166851237</v>
      </c>
      <c r="P16" s="99">
        <f t="shared" si="12"/>
        <v>1.066350710900474</v>
      </c>
      <c r="Q16" s="99">
        <f t="shared" si="13"/>
        <v>1.1047120418848166</v>
      </c>
    </row>
    <row r="17" spans="1:17" ht="12.75" customHeight="1">
      <c r="A17" s="101">
        <v>16</v>
      </c>
      <c r="B17" s="101"/>
      <c r="C17" s="102">
        <f t="shared" si="0"/>
        <v>0.03257575757575758</v>
      </c>
      <c r="D17" s="103">
        <f t="shared" si="1"/>
        <v>0.03115942028985507</v>
      </c>
      <c r="E17" s="104">
        <f t="shared" si="2"/>
        <v>0.07340614886731392</v>
      </c>
      <c r="F17" s="103">
        <f t="shared" si="3"/>
        <v>0.0700077160493827</v>
      </c>
      <c r="G17" s="93">
        <f t="shared" si="4"/>
        <v>0.1625793010752688</v>
      </c>
      <c r="H17" s="92">
        <f t="shared" si="5"/>
        <v>0.1542844387755102</v>
      </c>
      <c r="I17" s="96"/>
      <c r="J17" s="97">
        <f t="shared" si="6"/>
        <v>0.7994186046511628</v>
      </c>
      <c r="K17" s="98">
        <f t="shared" si="7"/>
        <v>0.8357558139534884</v>
      </c>
      <c r="L17" s="97">
        <f t="shared" si="8"/>
        <v>0.748546511627907</v>
      </c>
      <c r="M17" s="98">
        <f t="shared" si="9"/>
        <v>0.7848837209302327</v>
      </c>
      <c r="N17" s="97">
        <f t="shared" si="10"/>
        <v>0.6758720930232558</v>
      </c>
      <c r="O17" s="98">
        <f t="shared" si="11"/>
        <v>0.7122093023255813</v>
      </c>
      <c r="P17" s="99">
        <f t="shared" si="12"/>
        <v>1.0648148148148147</v>
      </c>
      <c r="Q17" s="99">
        <f t="shared" si="13"/>
        <v>1.102040816326531</v>
      </c>
    </row>
    <row r="18" spans="1:17" ht="12.75" customHeight="1">
      <c r="A18" s="101">
        <v>16.25</v>
      </c>
      <c r="B18" s="101"/>
      <c r="C18" s="102">
        <f t="shared" si="0"/>
        <v>0.03185185185185185</v>
      </c>
      <c r="D18" s="103">
        <f t="shared" si="1"/>
        <v>0.03049645390070922</v>
      </c>
      <c r="E18" s="104">
        <f t="shared" si="2"/>
        <v>0.07166666666666667</v>
      </c>
      <c r="F18" s="103">
        <f t="shared" si="3"/>
        <v>0.06842383107088988</v>
      </c>
      <c r="G18" s="93">
        <f t="shared" si="4"/>
        <v>0.15832329842931936</v>
      </c>
      <c r="H18" s="92">
        <f t="shared" si="5"/>
        <v>0.15044651741293533</v>
      </c>
      <c r="I18" s="96"/>
      <c r="J18" s="97">
        <f t="shared" si="6"/>
        <v>0.8050089445438283</v>
      </c>
      <c r="K18" s="98">
        <f t="shared" si="7"/>
        <v>0.8407871198568874</v>
      </c>
      <c r="L18" s="97">
        <f t="shared" si="8"/>
        <v>0.7549194991055457</v>
      </c>
      <c r="M18" s="98">
        <f t="shared" si="9"/>
        <v>0.790697674418605</v>
      </c>
      <c r="N18" s="97">
        <f t="shared" si="10"/>
        <v>0.6833631484794277</v>
      </c>
      <c r="O18" s="98">
        <f t="shared" si="11"/>
        <v>0.7191413237924866</v>
      </c>
      <c r="P18" s="99">
        <f t="shared" si="12"/>
        <v>1.0633484162895925</v>
      </c>
      <c r="Q18" s="99">
        <f t="shared" si="13"/>
        <v>1.0995024875621895</v>
      </c>
    </row>
    <row r="19" spans="1:17" ht="12.75" customHeight="1">
      <c r="A19" s="101">
        <v>16.5</v>
      </c>
      <c r="B19" s="101"/>
      <c r="C19" s="102">
        <f t="shared" si="0"/>
        <v>0.03115942028985507</v>
      </c>
      <c r="D19" s="103">
        <f t="shared" si="1"/>
        <v>0.02986111111111111</v>
      </c>
      <c r="E19" s="104">
        <f t="shared" si="2"/>
        <v>0.0700077160493827</v>
      </c>
      <c r="F19" s="103">
        <f t="shared" si="3"/>
        <v>0.06691002949852506</v>
      </c>
      <c r="G19" s="93">
        <f t="shared" si="4"/>
        <v>0.1542844387755102</v>
      </c>
      <c r="H19" s="92">
        <f t="shared" si="5"/>
        <v>0.14679490291262134</v>
      </c>
      <c r="I19" s="96"/>
      <c r="J19" s="97">
        <f t="shared" si="6"/>
        <v>0.810429880197322</v>
      </c>
      <c r="K19" s="98">
        <f t="shared" si="7"/>
        <v>0.8456659619450316</v>
      </c>
      <c r="L19" s="97">
        <f t="shared" si="8"/>
        <v>0.7610993657505287</v>
      </c>
      <c r="M19" s="98">
        <f t="shared" si="9"/>
        <v>0.7963354474982385</v>
      </c>
      <c r="N19" s="97">
        <f t="shared" si="10"/>
        <v>0.6906272022551092</v>
      </c>
      <c r="O19" s="98">
        <f t="shared" si="11"/>
        <v>0.725863284002819</v>
      </c>
      <c r="P19" s="99">
        <f t="shared" si="12"/>
        <v>1.0619469026548667</v>
      </c>
      <c r="Q19" s="99">
        <f t="shared" si="13"/>
        <v>1.0970873786407769</v>
      </c>
    </row>
    <row r="20" spans="1:17" ht="12.75" customHeight="1">
      <c r="A20" s="101">
        <v>16.75</v>
      </c>
      <c r="B20" s="101"/>
      <c r="C20" s="102">
        <f t="shared" si="0"/>
        <v>0.03049645390070922</v>
      </c>
      <c r="D20" s="103">
        <f t="shared" si="1"/>
        <v>0.029251700680272108</v>
      </c>
      <c r="E20" s="104">
        <f t="shared" si="2"/>
        <v>0.06842383107088988</v>
      </c>
      <c r="F20" s="103">
        <f t="shared" si="3"/>
        <v>0.06546176046176046</v>
      </c>
      <c r="G20" s="93">
        <f t="shared" si="4"/>
        <v>0.15044651741293533</v>
      </c>
      <c r="H20" s="92">
        <f t="shared" si="5"/>
        <v>0.14331635071090046</v>
      </c>
      <c r="I20" s="96"/>
      <c r="J20" s="97">
        <f t="shared" si="6"/>
        <v>0.8156889968760848</v>
      </c>
      <c r="K20" s="98">
        <f t="shared" si="7"/>
        <v>0.8503991669559182</v>
      </c>
      <c r="L20" s="97">
        <f t="shared" si="8"/>
        <v>0.7670947587643182</v>
      </c>
      <c r="M20" s="98">
        <f t="shared" si="9"/>
        <v>0.8018049288441514</v>
      </c>
      <c r="N20" s="97">
        <f t="shared" si="10"/>
        <v>0.6976744186046512</v>
      </c>
      <c r="O20" s="98">
        <f t="shared" si="11"/>
        <v>0.7323845886844845</v>
      </c>
      <c r="P20" s="99">
        <f t="shared" si="12"/>
        <v>1.0606060606060606</v>
      </c>
      <c r="Q20" s="99">
        <f t="shared" si="13"/>
        <v>1.09478672985782</v>
      </c>
    </row>
    <row r="21" spans="1:17" ht="12.75" customHeight="1">
      <c r="A21" s="101">
        <v>17</v>
      </c>
      <c r="B21" s="101"/>
      <c r="C21" s="102">
        <f t="shared" si="0"/>
        <v>0.02986111111111111</v>
      </c>
      <c r="D21" s="103">
        <f t="shared" si="1"/>
        <v>0.028666666666666667</v>
      </c>
      <c r="E21" s="104">
        <f t="shared" si="2"/>
        <v>0.06691002949852506</v>
      </c>
      <c r="F21" s="103">
        <f t="shared" si="3"/>
        <v>0.06407485875706213</v>
      </c>
      <c r="G21" s="93">
        <f t="shared" si="4"/>
        <v>0.14679490291262134</v>
      </c>
      <c r="H21" s="92">
        <f t="shared" si="5"/>
        <v>0.13999884259259257</v>
      </c>
      <c r="I21" s="96"/>
      <c r="J21" s="97">
        <f t="shared" si="6"/>
        <v>0.8207934336525309</v>
      </c>
      <c r="K21" s="98">
        <f t="shared" si="7"/>
        <v>0.8549931600547196</v>
      </c>
      <c r="L21" s="97">
        <f t="shared" si="8"/>
        <v>0.7729138166894666</v>
      </c>
      <c r="M21" s="98">
        <f t="shared" si="9"/>
        <v>0.8071135430916554</v>
      </c>
      <c r="N21" s="97">
        <f t="shared" si="10"/>
        <v>0.7045143638850889</v>
      </c>
      <c r="O21" s="98">
        <f t="shared" si="11"/>
        <v>0.7387140902872777</v>
      </c>
      <c r="P21" s="99">
        <f t="shared" si="12"/>
        <v>1.059322033898305</v>
      </c>
      <c r="Q21" s="99">
        <f t="shared" si="13"/>
        <v>1.0925925925925928</v>
      </c>
    </row>
    <row r="22" spans="1:17" ht="12.75" customHeight="1">
      <c r="A22" s="101">
        <v>17.25</v>
      </c>
      <c r="B22" s="101"/>
      <c r="C22" s="102">
        <f t="shared" si="0"/>
        <v>0.029251700680272108</v>
      </c>
      <c r="D22" s="103">
        <f t="shared" si="1"/>
        <v>0.02810457516339869</v>
      </c>
      <c r="E22" s="104">
        <f t="shared" si="2"/>
        <v>0.06546176046176046</v>
      </c>
      <c r="F22" s="103">
        <f t="shared" si="3"/>
        <v>0.06274550484094052</v>
      </c>
      <c r="G22" s="93">
        <f t="shared" si="4"/>
        <v>0.14331635071090046</v>
      </c>
      <c r="H22" s="92">
        <f t="shared" si="5"/>
        <v>0.1368314479638009</v>
      </c>
      <c r="I22" s="96"/>
      <c r="J22" s="97">
        <f t="shared" si="6"/>
        <v>0.8257499157398045</v>
      </c>
      <c r="K22" s="98">
        <f t="shared" si="7"/>
        <v>0.8594539939332659</v>
      </c>
      <c r="L22" s="97">
        <f t="shared" si="8"/>
        <v>0.7785642062689586</v>
      </c>
      <c r="M22" s="98">
        <f t="shared" si="9"/>
        <v>0.81226828446242</v>
      </c>
      <c r="N22" s="97">
        <f t="shared" si="10"/>
        <v>0.7111560498820357</v>
      </c>
      <c r="O22" s="98">
        <f t="shared" si="11"/>
        <v>0.7448601280754972</v>
      </c>
      <c r="P22" s="99">
        <f t="shared" si="12"/>
        <v>1.0580912863070537</v>
      </c>
      <c r="Q22" s="99">
        <f t="shared" si="13"/>
        <v>1.0904977375565612</v>
      </c>
    </row>
    <row r="23" spans="1:17" ht="12.75" customHeight="1">
      <c r="A23" s="101">
        <v>17.5</v>
      </c>
      <c r="B23" s="101"/>
      <c r="C23" s="102">
        <f t="shared" si="0"/>
        <v>0.028666666666666667</v>
      </c>
      <c r="D23" s="103">
        <f t="shared" si="1"/>
        <v>0.027564102564102563</v>
      </c>
      <c r="E23" s="104">
        <f t="shared" si="2"/>
        <v>0.06407485875706213</v>
      </c>
      <c r="F23" s="103">
        <f t="shared" si="3"/>
        <v>0.061470189701897014</v>
      </c>
      <c r="G23" s="93">
        <f t="shared" si="4"/>
        <v>0.13999884259259257</v>
      </c>
      <c r="H23" s="92">
        <f t="shared" si="5"/>
        <v>0.133804203539823</v>
      </c>
      <c r="I23" s="96"/>
      <c r="J23" s="97">
        <f t="shared" si="6"/>
        <v>0.8305647840531561</v>
      </c>
      <c r="K23" s="98">
        <f t="shared" si="7"/>
        <v>0.8637873754152824</v>
      </c>
      <c r="L23" s="97">
        <f t="shared" si="8"/>
        <v>0.7840531561461795</v>
      </c>
      <c r="M23" s="98">
        <f t="shared" si="9"/>
        <v>0.8172757475083057</v>
      </c>
      <c r="N23" s="97">
        <f t="shared" si="10"/>
        <v>0.7176079734219271</v>
      </c>
      <c r="O23" s="98">
        <f t="shared" si="11"/>
        <v>0.7508305647840532</v>
      </c>
      <c r="P23" s="99">
        <f t="shared" si="12"/>
        <v>1.056910569105691</v>
      </c>
      <c r="Q23" s="99">
        <f t="shared" si="13"/>
        <v>1.0884955752212389</v>
      </c>
    </row>
    <row r="24" spans="1:17" ht="12.75" customHeight="1">
      <c r="A24" s="101">
        <v>17.75</v>
      </c>
      <c r="B24" s="101"/>
      <c r="C24" s="102">
        <f t="shared" si="0"/>
        <v>0.02810457516339869</v>
      </c>
      <c r="D24" s="103">
        <f t="shared" si="1"/>
        <v>0.027044025157232702</v>
      </c>
      <c r="E24" s="104">
        <f t="shared" si="2"/>
        <v>0.06274550484094052</v>
      </c>
      <c r="F24" s="103">
        <f t="shared" si="3"/>
        <v>0.06024568393094289</v>
      </c>
      <c r="G24" s="93">
        <f t="shared" si="4"/>
        <v>0.1368314479638009</v>
      </c>
      <c r="H24" s="92">
        <f t="shared" si="5"/>
        <v>0.13090800865800864</v>
      </c>
      <c r="I24" s="96"/>
      <c r="J24" s="97">
        <f t="shared" si="6"/>
        <v>0.8352440222731738</v>
      </c>
      <c r="K24" s="98">
        <f t="shared" si="7"/>
        <v>0.8679986898132984</v>
      </c>
      <c r="L24" s="97">
        <f t="shared" si="8"/>
        <v>0.7893874877169998</v>
      </c>
      <c r="M24" s="98">
        <f t="shared" si="9"/>
        <v>0.8221421552571243</v>
      </c>
      <c r="N24" s="97">
        <f t="shared" si="10"/>
        <v>0.7238781526367507</v>
      </c>
      <c r="O24" s="98">
        <f t="shared" si="11"/>
        <v>0.7566328201768753</v>
      </c>
      <c r="P24" s="99">
        <f t="shared" si="12"/>
        <v>1.0557768924302786</v>
      </c>
      <c r="Q24" s="99">
        <f t="shared" si="13"/>
        <v>1.0865800865800868</v>
      </c>
    </row>
    <row r="25" spans="1:17" ht="12.75" customHeight="1">
      <c r="A25" s="101">
        <v>18</v>
      </c>
      <c r="B25" s="101"/>
      <c r="C25" s="102">
        <f t="shared" si="0"/>
        <v>0.027564102564102563</v>
      </c>
      <c r="D25" s="103">
        <f t="shared" si="1"/>
        <v>0.026543209876543208</v>
      </c>
      <c r="E25" s="104">
        <f t="shared" si="2"/>
        <v>0.061470189701897014</v>
      </c>
      <c r="F25" s="103">
        <f t="shared" si="3"/>
        <v>0.05906901041666666</v>
      </c>
      <c r="G25" s="93">
        <f t="shared" si="4"/>
        <v>0.133804203539823</v>
      </c>
      <c r="H25" s="92">
        <f t="shared" si="5"/>
        <v>0.12813453389830506</v>
      </c>
      <c r="I25" s="96"/>
      <c r="J25" s="97">
        <f t="shared" si="6"/>
        <v>0.8397932816537468</v>
      </c>
      <c r="K25" s="98">
        <f t="shared" si="7"/>
        <v>0.8720930232558141</v>
      </c>
      <c r="L25" s="97">
        <f t="shared" si="8"/>
        <v>0.7945736434108528</v>
      </c>
      <c r="M25" s="98">
        <f t="shared" si="9"/>
        <v>0.8268733850129201</v>
      </c>
      <c r="N25" s="97">
        <f t="shared" si="10"/>
        <v>0.7299741602067183</v>
      </c>
      <c r="O25" s="98">
        <f t="shared" si="11"/>
        <v>0.7622739018087857</v>
      </c>
      <c r="P25" s="99">
        <f t="shared" si="12"/>
        <v>1.0546875</v>
      </c>
      <c r="Q25" s="99">
        <f t="shared" si="13"/>
        <v>1.0847457627118644</v>
      </c>
    </row>
    <row r="26" spans="1:17" ht="12.75" customHeight="1">
      <c r="A26" s="101">
        <v>18.25</v>
      </c>
      <c r="B26" s="101"/>
      <c r="C26" s="102">
        <f t="shared" si="0"/>
        <v>0.027044025157232702</v>
      </c>
      <c r="D26" s="103">
        <f t="shared" si="1"/>
        <v>0.02606060606060606</v>
      </c>
      <c r="E26" s="104">
        <f t="shared" si="2"/>
        <v>0.06024568393094289</v>
      </c>
      <c r="F26" s="103">
        <f t="shared" si="3"/>
        <v>0.057937420178799486</v>
      </c>
      <c r="G26" s="93">
        <f t="shared" si="4"/>
        <v>0.13090800865800864</v>
      </c>
      <c r="H26" s="92">
        <f t="shared" si="5"/>
        <v>0.12547614107883817</v>
      </c>
      <c r="I26" s="96"/>
      <c r="J26" s="97">
        <f t="shared" si="6"/>
        <v>0.8442179037910162</v>
      </c>
      <c r="K26" s="98">
        <f t="shared" si="7"/>
        <v>0.8760751831793565</v>
      </c>
      <c r="L26" s="97">
        <f t="shared" si="8"/>
        <v>0.79961771264734</v>
      </c>
      <c r="M26" s="98">
        <f t="shared" si="9"/>
        <v>0.8314749920356803</v>
      </c>
      <c r="N26" s="97">
        <f t="shared" si="10"/>
        <v>0.7359031538706595</v>
      </c>
      <c r="O26" s="98">
        <f t="shared" si="11"/>
        <v>0.7677604332589997</v>
      </c>
      <c r="P26" s="99">
        <f t="shared" si="12"/>
        <v>1.0536398467432948</v>
      </c>
      <c r="Q26" s="99">
        <f t="shared" si="13"/>
        <v>1.08298755186722</v>
      </c>
    </row>
    <row r="27" spans="1:17" ht="12.75" customHeight="1">
      <c r="A27" s="101">
        <v>18.5</v>
      </c>
      <c r="B27" s="101"/>
      <c r="C27" s="102">
        <f t="shared" si="0"/>
        <v>0.026543209876543208</v>
      </c>
      <c r="D27" s="103">
        <f t="shared" si="1"/>
        <v>0.025595238095238095</v>
      </c>
      <c r="E27" s="104">
        <f t="shared" si="2"/>
        <v>0.05906901041666666</v>
      </c>
      <c r="F27" s="103">
        <f t="shared" si="3"/>
        <v>0.05684837092731829</v>
      </c>
      <c r="G27" s="93">
        <f t="shared" si="4"/>
        <v>0.12813453389830506</v>
      </c>
      <c r="H27" s="92">
        <f t="shared" si="5"/>
        <v>0.12292581300813006</v>
      </c>
      <c r="I27" s="96"/>
      <c r="J27" s="97">
        <f t="shared" si="6"/>
        <v>0.8485229415461975</v>
      </c>
      <c r="K27" s="98">
        <f t="shared" si="7"/>
        <v>0.8799497171590196</v>
      </c>
      <c r="L27" s="97">
        <f t="shared" si="8"/>
        <v>0.8045254556882465</v>
      </c>
      <c r="M27" s="98">
        <f t="shared" si="9"/>
        <v>0.8359522313010688</v>
      </c>
      <c r="N27" s="97">
        <f t="shared" si="10"/>
        <v>0.7416719044626023</v>
      </c>
      <c r="O27" s="98">
        <f t="shared" si="11"/>
        <v>0.7730986800754245</v>
      </c>
      <c r="P27" s="99">
        <f t="shared" si="12"/>
        <v>1.0526315789473681</v>
      </c>
      <c r="Q27" s="99">
        <f t="shared" si="13"/>
        <v>1.08130081300813</v>
      </c>
    </row>
    <row r="28" spans="1:17" ht="12.75" customHeight="1">
      <c r="A28" s="101">
        <v>18.75</v>
      </c>
      <c r="B28" s="101"/>
      <c r="C28" s="102">
        <f t="shared" si="0"/>
        <v>0.02606060606060606</v>
      </c>
      <c r="D28" s="103">
        <f t="shared" si="1"/>
        <v>0.025146198830409357</v>
      </c>
      <c r="E28" s="104">
        <f t="shared" si="2"/>
        <v>0.057937420178799486</v>
      </c>
      <c r="F28" s="103">
        <f t="shared" si="3"/>
        <v>0.05579950799507995</v>
      </c>
      <c r="G28" s="93">
        <f t="shared" si="4"/>
        <v>0.12547614107883817</v>
      </c>
      <c r="H28" s="92">
        <f t="shared" si="5"/>
        <v>0.12047709163346612</v>
      </c>
      <c r="I28" s="96"/>
      <c r="J28" s="97">
        <f t="shared" si="6"/>
        <v>0.8527131782945737</v>
      </c>
      <c r="K28" s="98">
        <f t="shared" si="7"/>
        <v>0.8837209302325582</v>
      </c>
      <c r="L28" s="97">
        <f t="shared" si="8"/>
        <v>0.8093023255813956</v>
      </c>
      <c r="M28" s="98">
        <f t="shared" si="9"/>
        <v>0.84031007751938</v>
      </c>
      <c r="N28" s="97">
        <f t="shared" si="10"/>
        <v>0.7472868217054264</v>
      </c>
      <c r="O28" s="98">
        <f t="shared" si="11"/>
        <v>0.7782945736434109</v>
      </c>
      <c r="P28" s="99">
        <f t="shared" si="12"/>
        <v>1.0516605166051658</v>
      </c>
      <c r="Q28" s="99">
        <f t="shared" si="13"/>
        <v>1.0796812749003986</v>
      </c>
    </row>
    <row r="29" spans="1:17" ht="12.75" customHeight="1">
      <c r="A29" s="101">
        <v>19</v>
      </c>
      <c r="B29" s="101"/>
      <c r="C29" s="102">
        <f t="shared" si="0"/>
        <v>0.025595238095238095</v>
      </c>
      <c r="D29" s="103">
        <f t="shared" si="1"/>
        <v>0.02471264367816092</v>
      </c>
      <c r="E29" s="104">
        <f t="shared" si="2"/>
        <v>0.05684837092731829</v>
      </c>
      <c r="F29" s="103">
        <f t="shared" si="3"/>
        <v>0.05478864734299516</v>
      </c>
      <c r="G29" s="93">
        <f t="shared" si="4"/>
        <v>0.12292581300813006</v>
      </c>
      <c r="H29" s="92">
        <f t="shared" si="5"/>
        <v>0.11812402343749999</v>
      </c>
      <c r="I29" s="96"/>
      <c r="J29" s="97">
        <f t="shared" si="6"/>
        <v>0.8567931456548349</v>
      </c>
      <c r="K29" s="98">
        <f t="shared" si="7"/>
        <v>0.8873929008567932</v>
      </c>
      <c r="L29" s="97">
        <f t="shared" si="8"/>
        <v>0.8139534883720932</v>
      </c>
      <c r="M29" s="98">
        <f t="shared" si="9"/>
        <v>0.8445532435740516</v>
      </c>
      <c r="N29" s="97">
        <f t="shared" si="10"/>
        <v>0.7527539779681764</v>
      </c>
      <c r="O29" s="98">
        <f t="shared" si="11"/>
        <v>0.7833537331701347</v>
      </c>
      <c r="P29" s="99">
        <f t="shared" si="12"/>
        <v>1.0507246376811592</v>
      </c>
      <c r="Q29" s="99">
        <f t="shared" si="13"/>
        <v>1.0781250000000002</v>
      </c>
    </row>
    <row r="30" spans="1:17" ht="12.75" customHeight="1">
      <c r="A30" s="101">
        <v>19.25</v>
      </c>
      <c r="B30" s="101"/>
      <c r="C30" s="102">
        <f t="shared" si="0"/>
        <v>0.025146198830409357</v>
      </c>
      <c r="D30" s="103">
        <f t="shared" si="1"/>
        <v>0.02429378531073446</v>
      </c>
      <c r="E30" s="104">
        <f t="shared" si="2"/>
        <v>0.05579950799507995</v>
      </c>
      <c r="F30" s="103">
        <f t="shared" si="3"/>
        <v>0.053813760379596676</v>
      </c>
      <c r="G30" s="93">
        <f t="shared" si="4"/>
        <v>0.12047709163346612</v>
      </c>
      <c r="H30" s="92">
        <f t="shared" si="5"/>
        <v>0.1158611111111111</v>
      </c>
      <c r="I30" s="96"/>
      <c r="J30" s="97">
        <f t="shared" si="6"/>
        <v>0.8607671398369073</v>
      </c>
      <c r="K30" s="98">
        <f t="shared" si="7"/>
        <v>0.8909694956206584</v>
      </c>
      <c r="L30" s="97">
        <f t="shared" si="8"/>
        <v>0.8184838417396557</v>
      </c>
      <c r="M30" s="98">
        <f t="shared" si="9"/>
        <v>0.8486861975234069</v>
      </c>
      <c r="N30" s="97">
        <f t="shared" si="10"/>
        <v>0.7580791301721536</v>
      </c>
      <c r="O30" s="98">
        <f t="shared" si="11"/>
        <v>0.7882814859559047</v>
      </c>
      <c r="P30" s="99">
        <f t="shared" si="12"/>
        <v>1.0498220640569393</v>
      </c>
      <c r="Q30" s="99">
        <f t="shared" si="13"/>
        <v>1.0766283524904212</v>
      </c>
    </row>
    <row r="31" spans="1:17" ht="12.75" customHeight="1">
      <c r="A31" s="101">
        <v>19.5</v>
      </c>
      <c r="B31" s="101"/>
      <c r="C31" s="102">
        <f t="shared" si="0"/>
        <v>0.02471264367816092</v>
      </c>
      <c r="D31" s="103">
        <f t="shared" si="1"/>
        <v>0.023888888888888887</v>
      </c>
      <c r="E31" s="104">
        <f t="shared" si="2"/>
        <v>0.05478864734299516</v>
      </c>
      <c r="F31" s="103">
        <f t="shared" si="3"/>
        <v>0.05287296037296037</v>
      </c>
      <c r="G31" s="93">
        <f t="shared" si="4"/>
        <v>0.11812402343749999</v>
      </c>
      <c r="H31" s="92">
        <f t="shared" si="5"/>
        <v>0.11368327067669172</v>
      </c>
      <c r="I31" s="96"/>
      <c r="J31" s="97">
        <f t="shared" si="6"/>
        <v>0.8646392367322601</v>
      </c>
      <c r="K31" s="98">
        <f t="shared" si="7"/>
        <v>0.8944543828264759</v>
      </c>
      <c r="L31" s="97">
        <f t="shared" si="8"/>
        <v>0.822898032200358</v>
      </c>
      <c r="M31" s="98">
        <f t="shared" si="9"/>
        <v>0.8527131782945738</v>
      </c>
      <c r="N31" s="97">
        <f t="shared" si="10"/>
        <v>0.7632677400119262</v>
      </c>
      <c r="O31" s="98">
        <f t="shared" si="11"/>
        <v>0.7930828861061421</v>
      </c>
      <c r="P31" s="99">
        <f t="shared" si="12"/>
        <v>1.0489510489510487</v>
      </c>
      <c r="Q31" s="99">
        <f t="shared" si="13"/>
        <v>1.0751879699248121</v>
      </c>
    </row>
    <row r="32" spans="1:17" ht="12.75" customHeight="1">
      <c r="A32" s="101">
        <v>19.75</v>
      </c>
      <c r="B32" s="101"/>
      <c r="C32" s="102">
        <f t="shared" si="0"/>
        <v>0.02429378531073446</v>
      </c>
      <c r="D32" s="103">
        <f t="shared" si="1"/>
        <v>0.023497267759562842</v>
      </c>
      <c r="E32" s="104">
        <f t="shared" si="2"/>
        <v>0.053813760379596676</v>
      </c>
      <c r="F32" s="103">
        <f t="shared" si="3"/>
        <v>0.05196449026345933</v>
      </c>
      <c r="G32" s="93">
        <f t="shared" si="4"/>
        <v>0.1158611111111111</v>
      </c>
      <c r="H32" s="92">
        <f t="shared" si="5"/>
        <v>0.11158579335793356</v>
      </c>
      <c r="I32" s="96"/>
      <c r="J32" s="97">
        <f t="shared" si="6"/>
        <v>0.8684133058581102</v>
      </c>
      <c r="K32" s="98">
        <f t="shared" si="7"/>
        <v>0.897851045039741</v>
      </c>
      <c r="L32" s="97">
        <f t="shared" si="8"/>
        <v>0.8272004710038271</v>
      </c>
      <c r="M32" s="98">
        <f t="shared" si="9"/>
        <v>0.856638210185458</v>
      </c>
      <c r="N32" s="97">
        <f t="shared" si="10"/>
        <v>0.7683249926405654</v>
      </c>
      <c r="O32" s="98">
        <f t="shared" si="11"/>
        <v>0.7977627318221963</v>
      </c>
      <c r="P32" s="99">
        <f t="shared" si="12"/>
        <v>1.0481099656357384</v>
      </c>
      <c r="Q32" s="99">
        <f t="shared" si="13"/>
        <v>1.0738007380073802</v>
      </c>
    </row>
    <row r="33" spans="1:17" ht="12.75" customHeight="1">
      <c r="A33" s="101">
        <v>20</v>
      </c>
      <c r="B33" s="101"/>
      <c r="C33" s="102">
        <f t="shared" si="0"/>
        <v>0.023888888888888887</v>
      </c>
      <c r="D33" s="103">
        <f t="shared" si="1"/>
        <v>0.023118279569892472</v>
      </c>
      <c r="E33" s="104">
        <f t="shared" si="2"/>
        <v>0.05287296037296037</v>
      </c>
      <c r="F33" s="103">
        <f t="shared" si="3"/>
        <v>0.05108671171171171</v>
      </c>
      <c r="G33" s="93">
        <f t="shared" si="4"/>
        <v>0.11368327067669172</v>
      </c>
      <c r="H33" s="92">
        <f t="shared" si="5"/>
        <v>0.10956431159420289</v>
      </c>
      <c r="I33" s="96"/>
      <c r="J33" s="97">
        <f t="shared" si="6"/>
        <v>0.872093023255814</v>
      </c>
      <c r="K33" s="98">
        <f t="shared" si="7"/>
        <v>0.9011627906976745</v>
      </c>
      <c r="L33" s="97">
        <f t="shared" si="8"/>
        <v>0.8313953488372093</v>
      </c>
      <c r="M33" s="98">
        <f t="shared" si="9"/>
        <v>0.8604651162790699</v>
      </c>
      <c r="N33" s="97">
        <f t="shared" si="10"/>
        <v>0.7732558139534884</v>
      </c>
      <c r="O33" s="98">
        <f t="shared" si="11"/>
        <v>0.8023255813953489</v>
      </c>
      <c r="P33" s="99">
        <f t="shared" si="12"/>
        <v>1.0472972972972971</v>
      </c>
      <c r="Q33" s="99">
        <f t="shared" si="13"/>
        <v>1.072463768115942</v>
      </c>
    </row>
    <row r="34" spans="1:17" ht="12.75" customHeight="1">
      <c r="A34" s="101">
        <v>20.25</v>
      </c>
      <c r="B34" s="101"/>
      <c r="C34" s="102">
        <f t="shared" si="0"/>
        <v>0.023497267759562842</v>
      </c>
      <c r="D34" s="103">
        <f t="shared" si="1"/>
        <v>0.02275132275132275</v>
      </c>
      <c r="E34" s="104">
        <f t="shared" si="2"/>
        <v>0.05196449026345933</v>
      </c>
      <c r="F34" s="103">
        <f t="shared" si="3"/>
        <v>0.050238095238095234</v>
      </c>
      <c r="G34" s="93">
        <f t="shared" si="4"/>
        <v>0.11158579335793356</v>
      </c>
      <c r="H34" s="92">
        <f t="shared" si="5"/>
        <v>0.107614768683274</v>
      </c>
      <c r="I34" s="96"/>
      <c r="J34" s="97">
        <f t="shared" si="6"/>
        <v>0.8756818834338214</v>
      </c>
      <c r="K34" s="98">
        <f t="shared" si="7"/>
        <v>0.9043927648578811</v>
      </c>
      <c r="L34" s="97">
        <f t="shared" si="8"/>
        <v>0.835486649440138</v>
      </c>
      <c r="M34" s="98">
        <f t="shared" si="9"/>
        <v>0.8641975308641976</v>
      </c>
      <c r="N34" s="97">
        <f t="shared" si="10"/>
        <v>0.7780648865920184</v>
      </c>
      <c r="O34" s="98">
        <f t="shared" si="11"/>
        <v>0.8067757680160782</v>
      </c>
      <c r="P34" s="99">
        <f t="shared" si="12"/>
        <v>1.0465116279069766</v>
      </c>
      <c r="Q34" s="99">
        <f t="shared" si="13"/>
        <v>1.0711743772241993</v>
      </c>
    </row>
    <row r="35" spans="1:17" ht="12.75" customHeight="1">
      <c r="A35" s="101">
        <v>20.5</v>
      </c>
      <c r="B35" s="101"/>
      <c r="C35" s="102">
        <f t="shared" si="0"/>
        <v>0.023118279569892472</v>
      </c>
      <c r="D35" s="103">
        <f t="shared" si="1"/>
        <v>0.022395833333333334</v>
      </c>
      <c r="E35" s="104">
        <f t="shared" si="2"/>
        <v>0.05108671171171171</v>
      </c>
      <c r="F35" s="103">
        <f t="shared" si="3"/>
        <v>0.04941721132897603</v>
      </c>
      <c r="G35" s="93">
        <f t="shared" si="4"/>
        <v>0.10956431159420289</v>
      </c>
      <c r="H35" s="92">
        <f t="shared" si="5"/>
        <v>0.1057333916083916</v>
      </c>
      <c r="I35" s="96"/>
      <c r="J35" s="97">
        <f t="shared" si="6"/>
        <v>0.8791832104367555</v>
      </c>
      <c r="K35" s="98">
        <f t="shared" si="7"/>
        <v>0.9075439591605218</v>
      </c>
      <c r="L35" s="97">
        <f t="shared" si="8"/>
        <v>0.8394781622234828</v>
      </c>
      <c r="M35" s="98">
        <f t="shared" si="9"/>
        <v>0.8678389109472491</v>
      </c>
      <c r="N35" s="97">
        <f t="shared" si="10"/>
        <v>0.7827566647759502</v>
      </c>
      <c r="O35" s="98">
        <f t="shared" si="11"/>
        <v>0.8111174134997166</v>
      </c>
      <c r="P35" s="99">
        <f t="shared" si="12"/>
        <v>1.045751633986928</v>
      </c>
      <c r="Q35" s="99">
        <f t="shared" si="13"/>
        <v>1.0699300699300698</v>
      </c>
    </row>
    <row r="36" spans="1:17" ht="12.75" customHeight="1">
      <c r="A36" s="101">
        <v>20.75</v>
      </c>
      <c r="B36" s="101"/>
      <c r="C36" s="102">
        <f t="shared" si="0"/>
        <v>0.02275132275132275</v>
      </c>
      <c r="D36" s="103">
        <f t="shared" si="1"/>
        <v>0.02205128205128205</v>
      </c>
      <c r="E36" s="104">
        <f t="shared" si="2"/>
        <v>0.050238095238095234</v>
      </c>
      <c r="F36" s="103">
        <f t="shared" si="3"/>
        <v>0.048622722400857445</v>
      </c>
      <c r="G36" s="93">
        <f t="shared" si="4"/>
        <v>0.107614768683274</v>
      </c>
      <c r="H36" s="92">
        <f t="shared" si="5"/>
        <v>0.10391666666666666</v>
      </c>
      <c r="I36" s="96"/>
      <c r="J36" s="97">
        <f t="shared" si="6"/>
        <v>0.8826001681143179</v>
      </c>
      <c r="K36" s="98">
        <f t="shared" si="7"/>
        <v>0.9106192210703279</v>
      </c>
      <c r="L36" s="97">
        <f t="shared" si="8"/>
        <v>0.8433734939759037</v>
      </c>
      <c r="M36" s="98">
        <f t="shared" si="9"/>
        <v>0.8713925469319138</v>
      </c>
      <c r="N36" s="97">
        <f t="shared" si="10"/>
        <v>0.7873353880638835</v>
      </c>
      <c r="O36" s="98">
        <f t="shared" si="11"/>
        <v>0.8153544410198936</v>
      </c>
      <c r="P36" s="99">
        <f t="shared" si="12"/>
        <v>1.045016077170418</v>
      </c>
      <c r="Q36" s="99">
        <f t="shared" si="13"/>
        <v>1.0687285223367697</v>
      </c>
    </row>
    <row r="37" spans="1:17" ht="12.75" customHeight="1">
      <c r="A37" s="101">
        <v>21</v>
      </c>
      <c r="B37" s="101"/>
      <c r="C37" s="102">
        <f t="shared" si="0"/>
        <v>0.022395833333333334</v>
      </c>
      <c r="D37" s="103">
        <f t="shared" si="1"/>
        <v>0.021717171717171715</v>
      </c>
      <c r="E37" s="104">
        <f t="shared" si="2"/>
        <v>0.04941721132897603</v>
      </c>
      <c r="F37" s="103">
        <f t="shared" si="3"/>
        <v>0.047853375527426155</v>
      </c>
      <c r="G37" s="93">
        <f t="shared" si="4"/>
        <v>0.1057333916083916</v>
      </c>
      <c r="H37" s="92">
        <f t="shared" si="5"/>
        <v>0.10216131756756756</v>
      </c>
      <c r="I37" s="96"/>
      <c r="J37" s="97">
        <f t="shared" si="6"/>
        <v>0.8859357696567</v>
      </c>
      <c r="K37" s="98">
        <f t="shared" si="7"/>
        <v>0.9136212624584719</v>
      </c>
      <c r="L37" s="97">
        <f t="shared" si="8"/>
        <v>0.8471760797342194</v>
      </c>
      <c r="M37" s="98">
        <f t="shared" si="9"/>
        <v>0.8748615725359913</v>
      </c>
      <c r="N37" s="97">
        <f t="shared" si="10"/>
        <v>0.7918050941306757</v>
      </c>
      <c r="O37" s="98">
        <f t="shared" si="11"/>
        <v>0.8194905869324475</v>
      </c>
      <c r="P37" s="99">
        <f t="shared" si="12"/>
        <v>1.0443037974683544</v>
      </c>
      <c r="Q37" s="99">
        <f t="shared" si="13"/>
        <v>1.0675675675675675</v>
      </c>
    </row>
    <row r="38" spans="1:17" ht="12.75" customHeight="1">
      <c r="A38" s="101">
        <v>21.25</v>
      </c>
      <c r="B38" s="101"/>
      <c r="C38" s="102">
        <f t="shared" si="0"/>
        <v>0.02205128205128205</v>
      </c>
      <c r="D38" s="103">
        <f t="shared" si="1"/>
        <v>0.021393034825870644</v>
      </c>
      <c r="E38" s="104">
        <f t="shared" si="2"/>
        <v>0.048622722400857445</v>
      </c>
      <c r="F38" s="103">
        <f t="shared" si="3"/>
        <v>0.0471079958463136</v>
      </c>
      <c r="G38" s="93">
        <f t="shared" si="4"/>
        <v>0.10391666666666666</v>
      </c>
      <c r="H38" s="92">
        <f t="shared" si="5"/>
        <v>0.1004642857142857</v>
      </c>
      <c r="I38" s="96"/>
      <c r="J38" s="97">
        <f t="shared" si="6"/>
        <v>0.8891928864569085</v>
      </c>
      <c r="K38" s="98">
        <f t="shared" si="7"/>
        <v>0.9165526675786596</v>
      </c>
      <c r="L38" s="97">
        <f t="shared" si="8"/>
        <v>0.850889192886457</v>
      </c>
      <c r="M38" s="98">
        <f t="shared" si="9"/>
        <v>0.8782489740082081</v>
      </c>
      <c r="N38" s="97">
        <f t="shared" si="10"/>
        <v>0.796169630642955</v>
      </c>
      <c r="O38" s="98">
        <f t="shared" si="11"/>
        <v>0.8235294117647061</v>
      </c>
      <c r="P38" s="99">
        <f t="shared" si="12"/>
        <v>1.043613707165109</v>
      </c>
      <c r="Q38" s="99">
        <f t="shared" si="13"/>
        <v>1.0664451827242525</v>
      </c>
    </row>
    <row r="39" spans="1:17" ht="12.75" customHeight="1">
      <c r="A39" s="101">
        <v>21.5</v>
      </c>
      <c r="B39" s="101"/>
      <c r="C39" s="102">
        <f t="shared" si="0"/>
        <v>0.021717171717171715</v>
      </c>
      <c r="D39" s="103">
        <f t="shared" si="1"/>
        <v>0.021078431372549018</v>
      </c>
      <c r="E39" s="104">
        <f t="shared" si="2"/>
        <v>0.047853375527426155</v>
      </c>
      <c r="F39" s="103">
        <f t="shared" si="3"/>
        <v>0.046385480572597136</v>
      </c>
      <c r="G39" s="93">
        <f t="shared" si="4"/>
        <v>0.10216131756756756</v>
      </c>
      <c r="H39" s="92">
        <f t="shared" si="5"/>
        <v>0.09882271241830064</v>
      </c>
      <c r="I39" s="96"/>
      <c r="J39" s="97">
        <f t="shared" si="6"/>
        <v>0.8923742563547864</v>
      </c>
      <c r="K39" s="98">
        <f t="shared" si="7"/>
        <v>0.9194159004867496</v>
      </c>
      <c r="L39" s="97">
        <f t="shared" si="8"/>
        <v>0.854515954570038</v>
      </c>
      <c r="M39" s="98">
        <f t="shared" si="9"/>
        <v>0.8815575987020012</v>
      </c>
      <c r="N39" s="97">
        <f t="shared" si="10"/>
        <v>0.8004326663061115</v>
      </c>
      <c r="O39" s="98">
        <f t="shared" si="11"/>
        <v>0.8274743104380748</v>
      </c>
      <c r="P39" s="99">
        <f t="shared" si="12"/>
        <v>1.0429447852760734</v>
      </c>
      <c r="Q39" s="99">
        <f t="shared" si="13"/>
        <v>1.065359477124183</v>
      </c>
    </row>
    <row r="40" spans="1:17" ht="12.75" customHeight="1">
      <c r="A40" s="101">
        <v>21.75</v>
      </c>
      <c r="B40" s="101"/>
      <c r="C40" s="102">
        <f t="shared" si="0"/>
        <v>0.021393034825870644</v>
      </c>
      <c r="D40" s="103">
        <f t="shared" si="1"/>
        <v>0.02077294685990338</v>
      </c>
      <c r="E40" s="104">
        <f t="shared" si="2"/>
        <v>0.0471079958463136</v>
      </c>
      <c r="F40" s="103">
        <f t="shared" si="3"/>
        <v>0.04568479355488419</v>
      </c>
      <c r="G40" s="93">
        <f t="shared" si="4"/>
        <v>0.1004642857142857</v>
      </c>
      <c r="H40" s="92">
        <f t="shared" si="5"/>
        <v>0.09723392282958199</v>
      </c>
      <c r="I40" s="96"/>
      <c r="J40" s="97">
        <f t="shared" si="6"/>
        <v>0.8954824913124835</v>
      </c>
      <c r="K40" s="98">
        <f t="shared" si="7"/>
        <v>0.9222133119486768</v>
      </c>
      <c r="L40" s="97">
        <f t="shared" si="8"/>
        <v>0.8580593424218125</v>
      </c>
      <c r="M40" s="98">
        <f t="shared" si="9"/>
        <v>0.8847901630580058</v>
      </c>
      <c r="N40" s="97">
        <f t="shared" si="10"/>
        <v>0.8045977011494255</v>
      </c>
      <c r="O40" s="98">
        <f t="shared" si="11"/>
        <v>0.831328521785619</v>
      </c>
      <c r="P40" s="99">
        <f t="shared" si="12"/>
        <v>1.042296072507553</v>
      </c>
      <c r="Q40" s="99">
        <f t="shared" si="13"/>
        <v>1.0643086816720255</v>
      </c>
    </row>
    <row r="41" spans="1:17" ht="12.75" customHeight="1">
      <c r="A41" s="101">
        <v>22</v>
      </c>
      <c r="B41" s="101"/>
      <c r="C41" s="102">
        <f t="shared" si="0"/>
        <v>0.021078431372549018</v>
      </c>
      <c r="D41" s="103">
        <f t="shared" si="1"/>
        <v>0.020476190476190474</v>
      </c>
      <c r="E41" s="104">
        <f t="shared" si="2"/>
        <v>0.046385480572597136</v>
      </c>
      <c r="F41" s="103">
        <f t="shared" si="3"/>
        <v>0.04500496031746031</v>
      </c>
      <c r="G41" s="93">
        <f t="shared" si="4"/>
        <v>0.09882271241830064</v>
      </c>
      <c r="H41" s="92">
        <f t="shared" si="5"/>
        <v>0.09569541139240506</v>
      </c>
      <c r="I41" s="96"/>
      <c r="J41" s="97">
        <f t="shared" si="6"/>
        <v>0.8985200845665962</v>
      </c>
      <c r="K41" s="98">
        <f t="shared" si="7"/>
        <v>0.9249471458773784</v>
      </c>
      <c r="L41" s="97">
        <f t="shared" si="8"/>
        <v>0.8615221987315012</v>
      </c>
      <c r="M41" s="98">
        <f t="shared" si="9"/>
        <v>0.8879492600422835</v>
      </c>
      <c r="N41" s="97">
        <f t="shared" si="10"/>
        <v>0.8086680761099366</v>
      </c>
      <c r="O41" s="98">
        <f t="shared" si="11"/>
        <v>0.8350951374207187</v>
      </c>
      <c r="P41" s="99">
        <f t="shared" si="12"/>
        <v>1.0416666666666663</v>
      </c>
      <c r="Q41" s="99">
        <f t="shared" si="13"/>
        <v>1.0632911392405067</v>
      </c>
    </row>
    <row r="42" spans="1:17" ht="12.75" customHeight="1">
      <c r="A42" s="101">
        <v>22.25</v>
      </c>
      <c r="B42" s="101"/>
      <c r="C42" s="102">
        <f t="shared" si="0"/>
        <v>0.02077294685990338</v>
      </c>
      <c r="D42" s="103">
        <f t="shared" si="1"/>
        <v>0.020187793427230045</v>
      </c>
      <c r="E42" s="104">
        <f t="shared" si="2"/>
        <v>0.04568479355488419</v>
      </c>
      <c r="F42" s="103">
        <f t="shared" si="3"/>
        <v>0.04434506353861192</v>
      </c>
      <c r="G42" s="93">
        <f t="shared" si="4"/>
        <v>0.09723392282958199</v>
      </c>
      <c r="H42" s="92">
        <f t="shared" si="5"/>
        <v>0.09420482866043613</v>
      </c>
      <c r="I42" s="96"/>
      <c r="J42" s="97">
        <f t="shared" si="6"/>
        <v>0.9014894172981447</v>
      </c>
      <c r="K42" s="98">
        <f t="shared" si="7"/>
        <v>0.9276195453357722</v>
      </c>
      <c r="L42" s="97">
        <f t="shared" si="8"/>
        <v>0.8649072380454664</v>
      </c>
      <c r="M42" s="98">
        <f t="shared" si="9"/>
        <v>0.8910373660830939</v>
      </c>
      <c r="N42" s="97">
        <f t="shared" si="10"/>
        <v>0.8126469819702118</v>
      </c>
      <c r="O42" s="98">
        <f t="shared" si="11"/>
        <v>0.838777110007839</v>
      </c>
      <c r="P42" s="99">
        <f t="shared" si="12"/>
        <v>1.0410557184750733</v>
      </c>
      <c r="Q42" s="99">
        <f t="shared" si="13"/>
        <v>1.0623052959501558</v>
      </c>
    </row>
    <row r="43" spans="1:17" ht="12.75" customHeight="1">
      <c r="A43" s="101">
        <v>22.5</v>
      </c>
      <c r="B43" s="101"/>
      <c r="C43" s="102">
        <f t="shared" si="0"/>
        <v>0.020476190476190474</v>
      </c>
      <c r="D43" s="103">
        <f t="shared" si="1"/>
        <v>0.019907407407407405</v>
      </c>
      <c r="E43" s="104">
        <f t="shared" si="2"/>
        <v>0.04500496031746031</v>
      </c>
      <c r="F43" s="103">
        <f t="shared" si="3"/>
        <v>0.04370423892100193</v>
      </c>
      <c r="G43" s="93">
        <f t="shared" si="4"/>
        <v>0.09569541139240506</v>
      </c>
      <c r="H43" s="92">
        <f t="shared" si="5"/>
        <v>0.09275996932515336</v>
      </c>
      <c r="I43" s="96"/>
      <c r="J43" s="97">
        <f t="shared" si="6"/>
        <v>0.9043927648578811</v>
      </c>
      <c r="K43" s="98">
        <f t="shared" si="7"/>
        <v>0.9302325581395349</v>
      </c>
      <c r="L43" s="97">
        <f t="shared" si="8"/>
        <v>0.868217054263566</v>
      </c>
      <c r="M43" s="98">
        <f t="shared" si="9"/>
        <v>0.8940568475452196</v>
      </c>
      <c r="N43" s="97">
        <f t="shared" si="10"/>
        <v>0.8165374677002584</v>
      </c>
      <c r="O43" s="98">
        <f t="shared" si="11"/>
        <v>0.8423772609819122</v>
      </c>
      <c r="P43" s="99">
        <f t="shared" si="12"/>
        <v>1.0404624277456647</v>
      </c>
      <c r="Q43" s="99">
        <f t="shared" si="13"/>
        <v>1.0613496932515336</v>
      </c>
    </row>
    <row r="44" spans="1:17" ht="12.75" customHeight="1">
      <c r="A44" s="101">
        <v>22.75</v>
      </c>
      <c r="B44" s="101"/>
      <c r="C44" s="102">
        <f t="shared" si="0"/>
        <v>0.020187793427230045</v>
      </c>
      <c r="D44" s="103">
        <f t="shared" si="1"/>
        <v>0.019634703196347032</v>
      </c>
      <c r="E44" s="104">
        <f t="shared" si="2"/>
        <v>0.04434506353861192</v>
      </c>
      <c r="F44" s="103">
        <f t="shared" si="3"/>
        <v>0.04308167141500475</v>
      </c>
      <c r="G44" s="93">
        <f t="shared" si="4"/>
        <v>0.09420482866043613</v>
      </c>
      <c r="H44" s="92">
        <f t="shared" si="5"/>
        <v>0.09135876132930512</v>
      </c>
      <c r="I44" s="96"/>
      <c r="J44" s="97">
        <f t="shared" si="6"/>
        <v>0.9072323025811398</v>
      </c>
      <c r="K44" s="98">
        <f t="shared" si="7"/>
        <v>0.9327881420904677</v>
      </c>
      <c r="L44" s="97">
        <f t="shared" si="8"/>
        <v>0.8714541272680808</v>
      </c>
      <c r="M44" s="98">
        <f t="shared" si="9"/>
        <v>0.8970099667774086</v>
      </c>
      <c r="N44" s="97">
        <f t="shared" si="10"/>
        <v>0.8203424482494249</v>
      </c>
      <c r="O44" s="98">
        <f t="shared" si="11"/>
        <v>0.845898287758753</v>
      </c>
      <c r="P44" s="99">
        <f t="shared" si="12"/>
        <v>1.03988603988604</v>
      </c>
      <c r="Q44" s="99">
        <f t="shared" si="13"/>
        <v>1.0604229607250755</v>
      </c>
    </row>
    <row r="45" spans="1:17" ht="12.75" customHeight="1">
      <c r="A45" s="105">
        <v>23</v>
      </c>
      <c r="B45" s="105"/>
      <c r="C45" s="106">
        <f t="shared" si="0"/>
        <v>0.019907407407407405</v>
      </c>
      <c r="D45" s="107">
        <f t="shared" si="1"/>
        <v>0.01936936936936937</v>
      </c>
      <c r="E45" s="108">
        <f t="shared" si="2"/>
        <v>0.04370423892100193</v>
      </c>
      <c r="F45" s="107">
        <f t="shared" si="3"/>
        <v>0.04247659176029962</v>
      </c>
      <c r="G45" s="109">
        <f t="shared" si="4"/>
        <v>0.09275996932515336</v>
      </c>
      <c r="H45" s="110">
        <f t="shared" si="5"/>
        <v>0.08999925595238094</v>
      </c>
      <c r="I45" s="111"/>
      <c r="J45" s="112">
        <f t="shared" si="6"/>
        <v>0.9100101112234582</v>
      </c>
      <c r="K45" s="113">
        <f t="shared" si="7"/>
        <v>0.9352881698685542</v>
      </c>
      <c r="L45" s="112">
        <f t="shared" si="8"/>
        <v>0.8746208291203237</v>
      </c>
      <c r="M45" s="113">
        <f t="shared" si="9"/>
        <v>0.8998988877654197</v>
      </c>
      <c r="N45" s="112">
        <f t="shared" si="10"/>
        <v>0.8240647118301316</v>
      </c>
      <c r="O45" s="113">
        <f t="shared" si="11"/>
        <v>0.8493427704752275</v>
      </c>
      <c r="P45" s="99">
        <f t="shared" si="12"/>
        <v>1.0393258426966292</v>
      </c>
      <c r="Q45" s="99">
        <f t="shared" si="13"/>
        <v>1.0595238095238095</v>
      </c>
    </row>
  </sheetData>
  <sheetProtection selectLockedCells="1" selectUnlockedCells="1"/>
  <mergeCells count="7">
    <mergeCell ref="A1:O1"/>
    <mergeCell ref="C2:D2"/>
    <mergeCell ref="E2:F2"/>
    <mergeCell ref="G2:H2"/>
    <mergeCell ref="J2:K2"/>
    <mergeCell ref="L2:M2"/>
    <mergeCell ref="N2:O2"/>
  </mergeCells>
  <printOptions/>
  <pageMargins left="0.5118055555555555" right="0.5118055555555555" top="0.15763888888888888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</cp:lastModifiedBy>
  <cp:lastPrinted>2019-02-11T14:31:17Z</cp:lastPrinted>
  <dcterms:created xsi:type="dcterms:W3CDTF">2019-03-03T13:41:30Z</dcterms:created>
  <dcterms:modified xsi:type="dcterms:W3CDTF">2019-03-21T17:09:02Z</dcterms:modified>
  <cp:category/>
  <cp:version/>
  <cp:contentType/>
  <cp:contentStatus/>
</cp:coreProperties>
</file>